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045" yWindow="435" windowWidth="17475" windowHeight="9015" tabRatio="763" activeTab="3"/>
  </bookViews>
  <sheets>
    <sheet name="Alapadatok" sheetId="18" r:id="rId1"/>
    <sheet name="EREDETI_konverzió nélkül" sheetId="19" r:id="rId2"/>
    <sheet name="Futamidő_csökken" sheetId="27" r:id="rId3"/>
    <sheet name="EUR konverzió arányos" sheetId="28" r:id="rId4"/>
    <sheet name="EUR konverzió arányos - 3 havi " sheetId="29" r:id="rId5"/>
    <sheet name="Munka1" sheetId="24" r:id="rId6"/>
  </sheets>
  <definedNames>
    <definedName name="ááááááááááá" localSheetId="3">#REF!</definedName>
    <definedName name="ááááááááááá" localSheetId="4">#REF!</definedName>
    <definedName name="ááááááááááá" localSheetId="2">#REF!</definedName>
    <definedName name="ááááááááááá">#REF!</definedName>
    <definedName name="alaak" localSheetId="3">#REF!</definedName>
    <definedName name="alaak" localSheetId="4">#REF!</definedName>
    <definedName name="alaak" localSheetId="2">#REF!</definedName>
    <definedName name="alaak">#REF!</definedName>
    <definedName name="ba" localSheetId="3">#REF!</definedName>
    <definedName name="ba" localSheetId="4">#REF!</definedName>
    <definedName name="ba" localSheetId="2">#REF!</definedName>
    <definedName name="ba">#REF!</definedName>
    <definedName name="bb" localSheetId="3">#REF!</definedName>
    <definedName name="bb" localSheetId="4">#REF!</definedName>
    <definedName name="bb" localSheetId="2">#REF!</definedName>
    <definedName name="bb">#REF!</definedName>
    <definedName name="bc" localSheetId="3">#REF!</definedName>
    <definedName name="bc" localSheetId="4">#REF!</definedName>
    <definedName name="bc" localSheetId="2">#REF!</definedName>
    <definedName name="bc">#REF!</definedName>
    <definedName name="bd" localSheetId="3">#REF!</definedName>
    <definedName name="bd" localSheetId="4">#REF!</definedName>
    <definedName name="bd" localSheetId="2">#REF!</definedName>
    <definedName name="bd">#REF!</definedName>
    <definedName name="Ereeti2" localSheetId="3">#REF!</definedName>
    <definedName name="Ereeti2" localSheetId="4">#REF!</definedName>
    <definedName name="Ereeti2">#REF!</definedName>
    <definedName name="fa" localSheetId="3">#REF!</definedName>
    <definedName name="fa" localSheetId="4">#REF!</definedName>
    <definedName name="fa" localSheetId="2">#REF!</definedName>
    <definedName name="fa">#REF!</definedName>
    <definedName name="fb" localSheetId="3">#REF!</definedName>
    <definedName name="fb" localSheetId="4">#REF!</definedName>
    <definedName name="fb" localSheetId="2">#REF!</definedName>
    <definedName name="fb">#REF!</definedName>
    <definedName name="fc" localSheetId="3">#REF!</definedName>
    <definedName name="fc" localSheetId="4">#REF!</definedName>
    <definedName name="fc" localSheetId="2">#REF!</definedName>
    <definedName name="fc">#REF!</definedName>
    <definedName name="fd" localSheetId="3">#REF!</definedName>
    <definedName name="fd" localSheetId="4">#REF!</definedName>
    <definedName name="fd" localSheetId="2">#REF!</definedName>
    <definedName name="fd">#REF!</definedName>
    <definedName name="fffffffffffffffffffff" localSheetId="3">#REF!</definedName>
    <definedName name="fffffffffffffffffffff" localSheetId="4">#REF!</definedName>
    <definedName name="fffffffffffffffffffff" localSheetId="2">#REF!</definedName>
    <definedName name="fffffffffffffffffffff">#REF!</definedName>
    <definedName name="g" localSheetId="3">#REF!</definedName>
    <definedName name="g" localSheetId="4">#REF!</definedName>
    <definedName name="g" localSheetId="2">#REF!</definedName>
    <definedName name="g">#REF!</definedName>
    <definedName name="gh" localSheetId="3">#REF!</definedName>
    <definedName name="gh" localSheetId="4">#REF!</definedName>
    <definedName name="gh" localSheetId="2">#REF!</definedName>
    <definedName name="gh">#REF!</definedName>
    <definedName name="h" localSheetId="3">#REF!</definedName>
    <definedName name="h" localSheetId="4">#REF!</definedName>
    <definedName name="h" localSheetId="2">#REF!</definedName>
    <definedName name="h">#REF!</definedName>
    <definedName name="i">#REF!</definedName>
    <definedName name="jjjjjj" localSheetId="3">#REF!</definedName>
    <definedName name="jjjjjj" localSheetId="4">#REF!</definedName>
    <definedName name="jjjjjj" localSheetId="2">#REF!</definedName>
    <definedName name="jjjjjj">#REF!</definedName>
    <definedName name="k" localSheetId="3">#REF!</definedName>
    <definedName name="k" localSheetId="4">#REF!</definedName>
    <definedName name="k" localSheetId="2">#REF!</definedName>
    <definedName name="k">#REF!</definedName>
    <definedName name="_xlnm.Print_Titles" localSheetId="1">'EREDETI_konverzió nélkül'!$B:$B,'EREDETI_konverzió nélkül'!$1:$1</definedName>
    <definedName name="_xlnm.Print_Titles" localSheetId="3">'EUR konverzió arányos'!$B:$B,'EUR konverzió arányos'!$1:$1</definedName>
    <definedName name="_xlnm.Print_Titles" localSheetId="4">'EUR konverzió arányos - 3 havi '!$B:$B,'EUR konverzió arányos - 3 havi '!$1:$1</definedName>
    <definedName name="_xlnm.Print_Titles" localSheetId="2">Futamidő_csökken!$B:$B,Futamidő_csökken!$1:$1</definedName>
    <definedName name="_xlnm.Print_Area" localSheetId="0">Alapadatok!$A$1:$J$24</definedName>
    <definedName name="_xlnm.Print_Area" localSheetId="1">'EREDETI_konverzió nélkül'!$A$1:$O$35</definedName>
    <definedName name="_xlnm.Print_Area" localSheetId="3">'EUR konverzió arányos'!$A$1:$K$36</definedName>
    <definedName name="_xlnm.Print_Area" localSheetId="4">'EUR konverzió arányos - 3 havi '!$A$1:$K$36</definedName>
    <definedName name="_xlnm.Print_Area" localSheetId="2">Futamidő_csökken!$A$1:$K$24</definedName>
    <definedName name="ocsaii" localSheetId="3">#REF!</definedName>
    <definedName name="ocsaii" localSheetId="4">#REF!</definedName>
    <definedName name="ocsaii" localSheetId="2">#REF!</definedName>
    <definedName name="ocsaii">#REF!</definedName>
    <definedName name="p" localSheetId="4">#REF!</definedName>
    <definedName name="p">#REF!</definedName>
    <definedName name="pa" localSheetId="3">#REF!</definedName>
    <definedName name="pa" localSheetId="4">#REF!</definedName>
    <definedName name="pa" localSheetId="2">#REF!</definedName>
    <definedName name="pa">#REF!</definedName>
    <definedName name="pb" localSheetId="3">#REF!</definedName>
    <definedName name="pb" localSheetId="4">#REF!</definedName>
    <definedName name="pb" localSheetId="2">#REF!</definedName>
    <definedName name="pb">#REF!</definedName>
    <definedName name="pc" localSheetId="3">#REF!</definedName>
    <definedName name="pc" localSheetId="4">#REF!</definedName>
    <definedName name="pc" localSheetId="2">#REF!</definedName>
    <definedName name="pc">#REF!</definedName>
    <definedName name="pd" localSheetId="3">#REF!</definedName>
    <definedName name="pd" localSheetId="4">#REF!</definedName>
    <definedName name="pd" localSheetId="2">#REF!</definedName>
    <definedName name="pd">#REF!</definedName>
    <definedName name="pe" localSheetId="3">#REF!</definedName>
    <definedName name="pe" localSheetId="4">#REF!</definedName>
    <definedName name="pe" localSheetId="2">#REF!</definedName>
    <definedName name="pe">#REF!</definedName>
    <definedName name="pf" localSheetId="3">#REF!</definedName>
    <definedName name="pf" localSheetId="4">#REF!</definedName>
    <definedName name="pf" localSheetId="2">#REF!</definedName>
    <definedName name="pf">#REF!</definedName>
    <definedName name="pg" localSheetId="3">#REF!</definedName>
    <definedName name="pg" localSheetId="4">#REF!</definedName>
    <definedName name="pg" localSheetId="2">#REF!</definedName>
    <definedName name="pg">#REF!</definedName>
    <definedName name="ph" localSheetId="3">#REF!</definedName>
    <definedName name="ph" localSheetId="4">#REF!</definedName>
    <definedName name="ph" localSheetId="2">#REF!</definedName>
    <definedName name="ph">#REF!</definedName>
    <definedName name="pi" localSheetId="3">#REF!</definedName>
    <definedName name="pi" localSheetId="4">#REF!</definedName>
    <definedName name="pi" localSheetId="2">#REF!</definedName>
    <definedName name="pi">#REF!</definedName>
    <definedName name="pj" localSheetId="3">#REF!</definedName>
    <definedName name="pj" localSheetId="4">#REF!</definedName>
    <definedName name="pj" localSheetId="2">#REF!</definedName>
    <definedName name="pj">#REF!</definedName>
    <definedName name="pk" localSheetId="3">#REF!</definedName>
    <definedName name="pk" localSheetId="4">#REF!</definedName>
    <definedName name="pk" localSheetId="2">#REF!</definedName>
    <definedName name="pk">#REF!</definedName>
    <definedName name="pl" localSheetId="3">#REF!</definedName>
    <definedName name="pl" localSheetId="4">#REF!</definedName>
    <definedName name="pl" localSheetId="2">#REF!</definedName>
    <definedName name="pl">#REF!</definedName>
    <definedName name="pm" localSheetId="3">#REF!</definedName>
    <definedName name="pm" localSheetId="4">#REF!</definedName>
    <definedName name="pm" localSheetId="2">#REF!</definedName>
    <definedName name="pm">#REF!</definedName>
    <definedName name="pn" localSheetId="3">#REF!</definedName>
    <definedName name="pn" localSheetId="4">#REF!</definedName>
    <definedName name="pn" localSheetId="2">#REF!</definedName>
    <definedName name="pn">#REF!</definedName>
    <definedName name="po" localSheetId="3">#REF!</definedName>
    <definedName name="po" localSheetId="4">#REF!</definedName>
    <definedName name="po" localSheetId="2">#REF!</definedName>
    <definedName name="po">#REF!</definedName>
    <definedName name="pp" localSheetId="3">#REF!</definedName>
    <definedName name="pp" localSheetId="4">#REF!</definedName>
    <definedName name="pp" localSheetId="2">#REF!</definedName>
    <definedName name="pp">#REF!</definedName>
    <definedName name="ppa" localSheetId="1">'EREDETI_konverzió nélkül'!#REF!</definedName>
    <definedName name="ppa" localSheetId="3">'EUR konverzió arányos'!#REF!</definedName>
    <definedName name="ppa" localSheetId="4">'EUR konverzió arányos - 3 havi '!#REF!</definedName>
    <definedName name="ppa" localSheetId="2">Futamidő_csökken!#REF!</definedName>
    <definedName name="ppa">#REF!</definedName>
    <definedName name="ppb" localSheetId="1">'EREDETI_konverzió nélkül'!#REF!</definedName>
    <definedName name="ppb" localSheetId="3">'EUR konverzió arányos'!#REF!</definedName>
    <definedName name="ppb" localSheetId="4">'EUR konverzió arányos - 3 havi '!#REF!</definedName>
    <definedName name="ppb" localSheetId="2">Futamidő_csökken!#REF!</definedName>
    <definedName name="ppb">#REF!</definedName>
    <definedName name="ppc" localSheetId="1">'EREDETI_konverzió nélkül'!#REF!</definedName>
    <definedName name="ppc" localSheetId="3">'EUR konverzió arányos'!#REF!</definedName>
    <definedName name="ppc" localSheetId="4">'EUR konverzió arányos - 3 havi '!#REF!</definedName>
    <definedName name="ppc" localSheetId="2">Futamidő_csökken!#REF!</definedName>
    <definedName name="ppc">#REF!</definedName>
    <definedName name="ppd" localSheetId="1">'EREDETI_konverzió nélkül'!#REF!</definedName>
    <definedName name="ppd" localSheetId="3">'EUR konverzió arányos'!#REF!</definedName>
    <definedName name="ppd" localSheetId="4">'EUR konverzió arányos - 3 havi '!#REF!</definedName>
    <definedName name="ppd" localSheetId="2">Futamidő_csökken!#REF!</definedName>
    <definedName name="ppd">#REF!</definedName>
    <definedName name="ppe" localSheetId="1">'EREDETI_konverzió nélkül'!#REF!</definedName>
    <definedName name="ppe" localSheetId="3">'EUR konverzió arányos'!#REF!</definedName>
    <definedName name="ppe" localSheetId="4">'EUR konverzió arányos - 3 havi '!#REF!</definedName>
    <definedName name="ppe" localSheetId="2">Futamidő_csökken!#REF!</definedName>
    <definedName name="ppe">#REF!</definedName>
    <definedName name="ppf" localSheetId="1">'EREDETI_konverzió nélkül'!#REF!</definedName>
    <definedName name="ppf" localSheetId="3">'EUR konverzió arányos'!#REF!</definedName>
    <definedName name="ppf" localSheetId="4">'EUR konverzió arányos - 3 havi '!#REF!</definedName>
    <definedName name="ppf" localSheetId="2">Futamidő_csökken!#REF!</definedName>
    <definedName name="ppf">#REF!</definedName>
    <definedName name="ppg" localSheetId="1">'EREDETI_konverzió nélkül'!#REF!</definedName>
    <definedName name="ppg" localSheetId="3">'EUR konverzió arányos'!#REF!</definedName>
    <definedName name="ppg" localSheetId="4">'EUR konverzió arányos - 3 havi '!#REF!</definedName>
    <definedName name="ppg" localSheetId="2">Futamidő_csökken!#REF!</definedName>
    <definedName name="ppg">#REF!</definedName>
    <definedName name="pph" localSheetId="1">'EREDETI_konverzió nélkül'!#REF!</definedName>
    <definedName name="pph" localSheetId="3">'EUR konverzió arányos'!#REF!</definedName>
    <definedName name="pph" localSheetId="4">'EUR konverzió arányos - 3 havi '!#REF!</definedName>
    <definedName name="pph" localSheetId="2">Futamidő_csökken!#REF!</definedName>
    <definedName name="pph">#REF!</definedName>
    <definedName name="ppi" localSheetId="1">'EREDETI_konverzió nélkül'!#REF!</definedName>
    <definedName name="ppi" localSheetId="3">'EUR konverzió arányos'!#REF!</definedName>
    <definedName name="ppi" localSheetId="4">'EUR konverzió arányos - 3 havi '!#REF!</definedName>
    <definedName name="ppi" localSheetId="2">Futamidő_csökken!#REF!</definedName>
    <definedName name="ppi">#REF!</definedName>
    <definedName name="ppj" localSheetId="1">'EREDETI_konverzió nélkül'!#REF!</definedName>
    <definedName name="ppj" localSheetId="3">'EUR konverzió arányos'!#REF!</definedName>
    <definedName name="ppj" localSheetId="4">'EUR konverzió arányos - 3 havi '!#REF!</definedName>
    <definedName name="ppj" localSheetId="2">Futamidő_csökken!#REF!</definedName>
    <definedName name="ppj">#REF!</definedName>
    <definedName name="ppk" localSheetId="1">'EREDETI_konverzió nélkül'!#REF!</definedName>
    <definedName name="ppk" localSheetId="3">'EUR konverzió arányos'!#REF!</definedName>
    <definedName name="ppk" localSheetId="4">'EUR konverzió arányos - 3 havi '!#REF!</definedName>
    <definedName name="ppk" localSheetId="2">Futamidő_csökken!#REF!</definedName>
    <definedName name="ppk">#REF!</definedName>
    <definedName name="ppl" localSheetId="1">'EREDETI_konverzió nélkül'!#REF!</definedName>
    <definedName name="ppl" localSheetId="3">'EUR konverzió arányos'!#REF!</definedName>
    <definedName name="ppl" localSheetId="4">'EUR konverzió arányos - 3 havi '!#REF!</definedName>
    <definedName name="ppl" localSheetId="2">Futamidő_csökken!#REF!</definedName>
    <definedName name="ppl">#REF!</definedName>
    <definedName name="ppm" localSheetId="1">'EREDETI_konverzió nélkül'!#REF!</definedName>
    <definedName name="ppm" localSheetId="3">'EUR konverzió arányos'!#REF!</definedName>
    <definedName name="ppm" localSheetId="4">'EUR konverzió arányos - 3 havi '!#REF!</definedName>
    <definedName name="ppm" localSheetId="2">Futamidő_csökken!#REF!</definedName>
    <definedName name="ppm">#REF!</definedName>
    <definedName name="ppn" localSheetId="1">'EREDETI_konverzió nélkül'!#REF!</definedName>
    <definedName name="ppn" localSheetId="3">'EUR konverzió arányos'!#REF!</definedName>
    <definedName name="ppn" localSheetId="4">'EUR konverzió arányos - 3 havi '!#REF!</definedName>
    <definedName name="ppn" localSheetId="2">Futamidő_csökken!#REF!</definedName>
    <definedName name="ppn">#REF!</definedName>
    <definedName name="ppo" localSheetId="1">'EREDETI_konverzió nélkül'!#REF!</definedName>
    <definedName name="ppo" localSheetId="3">'EUR konverzió arányos'!#REF!</definedName>
    <definedName name="ppo" localSheetId="4">'EUR konverzió arányos - 3 havi '!#REF!</definedName>
    <definedName name="ppo" localSheetId="2">Futamidő_csökken!#REF!</definedName>
    <definedName name="ppo">#REF!</definedName>
    <definedName name="pppppppppppppppppp" localSheetId="3">#REF!</definedName>
    <definedName name="pppppppppppppppppp" localSheetId="4">#REF!</definedName>
    <definedName name="pppppppppppppppppp" localSheetId="2">#REF!</definedName>
    <definedName name="pppppppppppppppppp">#REF!</definedName>
    <definedName name="sa" localSheetId="3">#REF!</definedName>
    <definedName name="sa" localSheetId="4">#REF!</definedName>
    <definedName name="sa" localSheetId="2">#REF!</definedName>
    <definedName name="sa">#REF!</definedName>
    <definedName name="sb" localSheetId="3">#REF!</definedName>
    <definedName name="sb" localSheetId="4">#REF!</definedName>
    <definedName name="sb" localSheetId="2">#REF!</definedName>
    <definedName name="sb">#REF!</definedName>
    <definedName name="sc" localSheetId="3">#REF!</definedName>
    <definedName name="sc" localSheetId="4">#REF!</definedName>
    <definedName name="sc" localSheetId="2">#REF!</definedName>
    <definedName name="sc">#REF!</definedName>
    <definedName name="sd" localSheetId="3">#REF!</definedName>
    <definedName name="sd" localSheetId="4">#REF!</definedName>
    <definedName name="sd" localSheetId="2">#REF!</definedName>
    <definedName name="sd">#REF!</definedName>
    <definedName name="se" localSheetId="3">#REF!</definedName>
    <definedName name="se" localSheetId="4">#REF!</definedName>
    <definedName name="se" localSheetId="2">#REF!</definedName>
    <definedName name="se">#REF!</definedName>
    <definedName name="sf" localSheetId="3">#REF!</definedName>
    <definedName name="sf" localSheetId="4">#REF!</definedName>
    <definedName name="sf" localSheetId="2">#REF!</definedName>
    <definedName name="sf">#REF!</definedName>
    <definedName name="sg" localSheetId="3">#REF!</definedName>
    <definedName name="sg" localSheetId="4">#REF!</definedName>
    <definedName name="sg" localSheetId="2">#REF!</definedName>
    <definedName name="sg">#REF!</definedName>
    <definedName name="sh" localSheetId="3">#REF!</definedName>
    <definedName name="sh" localSheetId="4">#REF!</definedName>
    <definedName name="sh" localSheetId="2">#REF!</definedName>
    <definedName name="sh">#REF!</definedName>
    <definedName name="si" localSheetId="3">#REF!</definedName>
    <definedName name="si" localSheetId="4">#REF!</definedName>
    <definedName name="si" localSheetId="2">#REF!</definedName>
    <definedName name="si">#REF!</definedName>
    <definedName name="sj" localSheetId="3">#REF!</definedName>
    <definedName name="sj" localSheetId="4">#REF!</definedName>
    <definedName name="sj" localSheetId="2">#REF!</definedName>
    <definedName name="sj">#REF!</definedName>
    <definedName name="sk" localSheetId="3">#REF!</definedName>
    <definedName name="sk" localSheetId="4">#REF!</definedName>
    <definedName name="sk" localSheetId="2">#REF!</definedName>
    <definedName name="sk">#REF!</definedName>
    <definedName name="sl" localSheetId="3">#REF!</definedName>
    <definedName name="sl" localSheetId="4">#REF!</definedName>
    <definedName name="sl" localSheetId="2">#REF!</definedName>
    <definedName name="sl">#REF!</definedName>
    <definedName name="sly" localSheetId="3">#REF!</definedName>
    <definedName name="sly" localSheetId="4">#REF!</definedName>
    <definedName name="sly" localSheetId="2">#REF!</definedName>
    <definedName name="sly">#REF!</definedName>
    <definedName name="sm" localSheetId="3">#REF!</definedName>
    <definedName name="sm" localSheetId="4">#REF!</definedName>
    <definedName name="sm" localSheetId="2">#REF!</definedName>
    <definedName name="sm">#REF!</definedName>
    <definedName name="sn" localSheetId="3">#REF!</definedName>
    <definedName name="sn" localSheetId="4">#REF!</definedName>
    <definedName name="sn" localSheetId="2">#REF!</definedName>
    <definedName name="sn">#REF!</definedName>
    <definedName name="sos" localSheetId="3">#REF!</definedName>
    <definedName name="sos" localSheetId="4">#REF!</definedName>
    <definedName name="sos" localSheetId="2">#REF!</definedName>
    <definedName name="sos">#REF!</definedName>
    <definedName name="sp" localSheetId="3">#REF!</definedName>
    <definedName name="sp" localSheetId="4">#REF!</definedName>
    <definedName name="sp" localSheetId="2">#REF!</definedName>
    <definedName name="sp">#REF!</definedName>
    <definedName name="sq" localSheetId="3">#REF!</definedName>
    <definedName name="sq" localSheetId="4">#REF!</definedName>
    <definedName name="sq" localSheetId="2">#REF!</definedName>
    <definedName name="sq">#REF!</definedName>
    <definedName name="sr" localSheetId="3">#REF!</definedName>
    <definedName name="sr" localSheetId="4">#REF!</definedName>
    <definedName name="sr" localSheetId="2">#REF!</definedName>
    <definedName name="sr">#REF!</definedName>
    <definedName name="ss" localSheetId="3">#REF!</definedName>
    <definedName name="ss" localSheetId="4">#REF!</definedName>
    <definedName name="ss" localSheetId="2">#REF!</definedName>
    <definedName name="ss">#REF!</definedName>
    <definedName name="ssa" localSheetId="3">#REF!</definedName>
    <definedName name="ssa" localSheetId="4">#REF!</definedName>
    <definedName name="ssa" localSheetId="2">#REF!</definedName>
    <definedName name="ssa">#REF!</definedName>
    <definedName name="ssb" localSheetId="3">#REF!</definedName>
    <definedName name="ssb" localSheetId="4">#REF!</definedName>
    <definedName name="ssb" localSheetId="2">#REF!</definedName>
    <definedName name="ssb">#REF!</definedName>
    <definedName name="ssc" localSheetId="3">#REF!</definedName>
    <definedName name="ssc" localSheetId="4">#REF!</definedName>
    <definedName name="ssc" localSheetId="2">#REF!</definedName>
    <definedName name="ssc">#REF!</definedName>
    <definedName name="ssd" localSheetId="3">#REF!</definedName>
    <definedName name="ssd" localSheetId="4">#REF!</definedName>
    <definedName name="ssd" localSheetId="2">#REF!</definedName>
    <definedName name="ssd">#REF!</definedName>
    <definedName name="sse" localSheetId="3">#REF!</definedName>
    <definedName name="sse" localSheetId="4">#REF!</definedName>
    <definedName name="sse" localSheetId="2">#REF!</definedName>
    <definedName name="sse">#REF!</definedName>
    <definedName name="ssf" localSheetId="3">#REF!</definedName>
    <definedName name="ssf" localSheetId="4">#REF!</definedName>
    <definedName name="ssf" localSheetId="2">#REF!</definedName>
    <definedName name="ssf">#REF!</definedName>
    <definedName name="ssg" localSheetId="3">#REF!</definedName>
    <definedName name="ssg" localSheetId="4">#REF!</definedName>
    <definedName name="ssg" localSheetId="2">#REF!</definedName>
    <definedName name="ssg">#REF!</definedName>
    <definedName name="ssh" localSheetId="3">#REF!</definedName>
    <definedName name="ssh" localSheetId="4">#REF!</definedName>
    <definedName name="ssh" localSheetId="2">#REF!</definedName>
    <definedName name="ssh">#REF!</definedName>
    <definedName name="ssi" localSheetId="3">#REF!</definedName>
    <definedName name="ssi" localSheetId="4">#REF!</definedName>
    <definedName name="ssi" localSheetId="2">#REF!</definedName>
    <definedName name="ssi">#REF!</definedName>
    <definedName name="ssj" localSheetId="3">#REF!</definedName>
    <definedName name="ssj" localSheetId="4">#REF!</definedName>
    <definedName name="ssj" localSheetId="2">#REF!</definedName>
    <definedName name="ssj">#REF!</definedName>
    <definedName name="ssk" localSheetId="3">#REF!</definedName>
    <definedName name="ssk" localSheetId="4">#REF!</definedName>
    <definedName name="ssk" localSheetId="2">#REF!</definedName>
    <definedName name="ssk">#REF!</definedName>
    <definedName name="ssl" localSheetId="3">#REF!</definedName>
    <definedName name="ssl" localSheetId="4">#REF!</definedName>
    <definedName name="ssl" localSheetId="2">#REF!</definedName>
    <definedName name="ssl">#REF!</definedName>
    <definedName name="ssly" localSheetId="3">#REF!</definedName>
    <definedName name="ssly" localSheetId="4">#REF!</definedName>
    <definedName name="ssly" localSheetId="2">#REF!</definedName>
    <definedName name="ssly">#REF!</definedName>
    <definedName name="ssm" localSheetId="3">#REF!</definedName>
    <definedName name="ssm" localSheetId="4">#REF!</definedName>
    <definedName name="ssm" localSheetId="2">#REF!</definedName>
    <definedName name="ssm">#REF!</definedName>
    <definedName name="ssn" localSheetId="3">#REF!</definedName>
    <definedName name="ssn" localSheetId="4">#REF!</definedName>
    <definedName name="ssn" localSheetId="2">#REF!</definedName>
    <definedName name="ssn">#REF!</definedName>
    <definedName name="ssos" localSheetId="3">#REF!</definedName>
    <definedName name="ssos" localSheetId="4">#REF!</definedName>
    <definedName name="ssos" localSheetId="2">#REF!</definedName>
    <definedName name="ssos">#REF!</definedName>
    <definedName name="ssp" localSheetId="3">#REF!</definedName>
    <definedName name="ssp" localSheetId="4">#REF!</definedName>
    <definedName name="ssp" localSheetId="2">#REF!</definedName>
    <definedName name="ssp">#REF!</definedName>
    <definedName name="ssq" localSheetId="3">#REF!</definedName>
    <definedName name="ssq" localSheetId="4">#REF!</definedName>
    <definedName name="ssq" localSheetId="2">#REF!</definedName>
    <definedName name="ssq">#REF!</definedName>
    <definedName name="ssr" localSheetId="3">#REF!</definedName>
    <definedName name="ssr" localSheetId="4">#REF!</definedName>
    <definedName name="ssr" localSheetId="2">#REF!</definedName>
    <definedName name="ssr">#REF!</definedName>
    <definedName name="sss" localSheetId="3">#REF!</definedName>
    <definedName name="sss" localSheetId="4">#REF!</definedName>
    <definedName name="sss" localSheetId="2">#REF!</definedName>
    <definedName name="sss">#REF!</definedName>
    <definedName name="ta" localSheetId="3">#REF!</definedName>
    <definedName name="ta" localSheetId="4">#REF!</definedName>
    <definedName name="ta" localSheetId="2">#REF!</definedName>
    <definedName name="ta">#REF!</definedName>
    <definedName name="tb" localSheetId="3">#REF!</definedName>
    <definedName name="tb" localSheetId="4">#REF!</definedName>
    <definedName name="tb" localSheetId="2">#REF!</definedName>
    <definedName name="tb">#REF!</definedName>
    <definedName name="tc" localSheetId="3">#REF!</definedName>
    <definedName name="tc" localSheetId="4">#REF!</definedName>
    <definedName name="tc" localSheetId="2">#REF!</definedName>
    <definedName name="tc">#REF!</definedName>
    <definedName name="td" localSheetId="3">#REF!</definedName>
    <definedName name="td" localSheetId="4">#REF!</definedName>
    <definedName name="td" localSheetId="2">#REF!</definedName>
    <definedName name="td">#REF!</definedName>
    <definedName name="te" localSheetId="3">#REF!</definedName>
    <definedName name="te" localSheetId="4">#REF!</definedName>
    <definedName name="te" localSheetId="2">#REF!</definedName>
    <definedName name="te">#REF!</definedName>
    <definedName name="tf" localSheetId="3">#REF!</definedName>
    <definedName name="tf" localSheetId="4">#REF!</definedName>
    <definedName name="tf" localSheetId="2">#REF!</definedName>
    <definedName name="tf">#REF!</definedName>
    <definedName name="tg" localSheetId="3">#REF!</definedName>
    <definedName name="tg" localSheetId="4">#REF!</definedName>
    <definedName name="tg" localSheetId="2">#REF!</definedName>
    <definedName name="tg">#REF!</definedName>
    <definedName name="th" localSheetId="3">#REF!</definedName>
    <definedName name="th" localSheetId="4">#REF!</definedName>
    <definedName name="th" localSheetId="2">#REF!</definedName>
    <definedName name="th">#REF!</definedName>
    <definedName name="ti" localSheetId="3">#REF!</definedName>
    <definedName name="ti" localSheetId="4">#REF!</definedName>
    <definedName name="ti" localSheetId="2">#REF!</definedName>
    <definedName name="ti">#REF!</definedName>
    <definedName name="tttttttttt" localSheetId="3">#REF!</definedName>
    <definedName name="tttttttttt" localSheetId="4">#REF!</definedName>
    <definedName name="tttttttttt" localSheetId="2">#REF!</definedName>
    <definedName name="tttttttttt">#REF!</definedName>
  </definedNames>
  <calcPr calcId="125725" iterateDelta="252"/>
</workbook>
</file>

<file path=xl/calcChain.xml><?xml version="1.0" encoding="utf-8"?>
<calcChain xmlns="http://schemas.openxmlformats.org/spreadsheetml/2006/main">
  <c r="I4" i="29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5"/>
  <c r="I3"/>
  <c r="M2" i="28"/>
  <c r="M33"/>
  <c r="M7"/>
  <c r="M9"/>
  <c r="M11"/>
  <c r="M13"/>
  <c r="M15"/>
  <c r="M17"/>
  <c r="M19"/>
  <c r="M21"/>
  <c r="M23"/>
  <c r="M25"/>
  <c r="M27"/>
  <c r="M29"/>
  <c r="M31"/>
  <c r="M5"/>
  <c r="M21" i="27"/>
  <c r="M7"/>
  <c r="M9"/>
  <c r="M11"/>
  <c r="M13"/>
  <c r="M15"/>
  <c r="M17"/>
  <c r="M19"/>
  <c r="M5"/>
  <c r="M2"/>
  <c r="N32" i="19"/>
  <c r="N6"/>
  <c r="N8"/>
  <c r="N10"/>
  <c r="N12"/>
  <c r="N14"/>
  <c r="N16"/>
  <c r="N18"/>
  <c r="N20"/>
  <c r="N22"/>
  <c r="N24"/>
  <c r="N26"/>
  <c r="N28"/>
  <c r="N30"/>
  <c r="N4"/>
  <c r="N2"/>
  <c r="G3" i="29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7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F2"/>
  <c r="E2"/>
  <c r="G3" i="28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I3"/>
  <c r="F2"/>
  <c r="E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2"/>
  <c r="I3" i="27"/>
  <c r="G3"/>
  <c r="E3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  <c r="F2"/>
  <c r="E2"/>
  <c r="H3" i="19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2"/>
  <c r="J5" s="1"/>
  <c r="C11" i="18"/>
  <c r="C12"/>
  <c r="H2" i="28" l="1"/>
  <c r="H2" i="29"/>
  <c r="I2"/>
  <c r="F3" s="1"/>
  <c r="F4" s="1"/>
  <c r="J30" i="19"/>
  <c r="J22"/>
  <c r="J14"/>
  <c r="J6"/>
  <c r="J27"/>
  <c r="J23"/>
  <c r="J19"/>
  <c r="J15"/>
  <c r="J11"/>
  <c r="J7"/>
  <c r="J3"/>
  <c r="J32"/>
  <c r="J28"/>
  <c r="J24"/>
  <c r="J20"/>
  <c r="J16"/>
  <c r="J12"/>
  <c r="J8"/>
  <c r="J4"/>
  <c r="J26"/>
  <c r="J18"/>
  <c r="J10"/>
  <c r="J31"/>
  <c r="J2"/>
  <c r="J29"/>
  <c r="J25"/>
  <c r="J21"/>
  <c r="J17"/>
  <c r="J13"/>
  <c r="J9"/>
  <c r="I2" i="28"/>
  <c r="I9" i="27"/>
  <c r="I5"/>
  <c r="I17"/>
  <c r="I13"/>
  <c r="I6"/>
  <c r="I14"/>
  <c r="I18"/>
  <c r="I2"/>
  <c r="F3" s="1"/>
  <c r="I7"/>
  <c r="I11"/>
  <c r="I15"/>
  <c r="I19"/>
  <c r="I10"/>
  <c r="H2"/>
  <c r="I4"/>
  <c r="I8"/>
  <c r="I12"/>
  <c r="I16"/>
  <c r="I20"/>
  <c r="F2" i="19"/>
  <c r="I2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J2" i="29" l="1"/>
  <c r="K2" i="19"/>
  <c r="L2" s="1"/>
  <c r="J2" i="28"/>
  <c r="K2" s="1"/>
  <c r="F3"/>
  <c r="F4" s="1"/>
  <c r="H3" i="29"/>
  <c r="J3" s="1"/>
  <c r="F5"/>
  <c r="H4"/>
  <c r="H3" i="28"/>
  <c r="J3" s="1"/>
  <c r="K3" s="1"/>
  <c r="J2" i="27"/>
  <c r="G3" i="19"/>
  <c r="I3" s="1"/>
  <c r="J4" i="29" l="1"/>
  <c r="K4" s="1"/>
  <c r="M2" s="1"/>
  <c r="I63"/>
  <c r="I64" s="1"/>
  <c r="K2"/>
  <c r="I6" i="28"/>
  <c r="I10"/>
  <c r="I14"/>
  <c r="I18"/>
  <c r="I22"/>
  <c r="I26"/>
  <c r="I30"/>
  <c r="I4"/>
  <c r="F5" s="1"/>
  <c r="I5"/>
  <c r="I9"/>
  <c r="I17"/>
  <c r="I21"/>
  <c r="I29"/>
  <c r="I33"/>
  <c r="I8"/>
  <c r="I12"/>
  <c r="I16"/>
  <c r="I20"/>
  <c r="I24"/>
  <c r="I28"/>
  <c r="I32"/>
  <c r="I7"/>
  <c r="I11"/>
  <c r="I15"/>
  <c r="I19"/>
  <c r="I23"/>
  <c r="I27"/>
  <c r="I31"/>
  <c r="I13"/>
  <c r="I25"/>
  <c r="H5" i="29"/>
  <c r="F6"/>
  <c r="K3"/>
  <c r="H4" i="28"/>
  <c r="F4" i="27"/>
  <c r="H3"/>
  <c r="J3" s="1"/>
  <c r="K3" s="1"/>
  <c r="K2"/>
  <c r="J33" i="19"/>
  <c r="J34" s="1"/>
  <c r="I34" i="28" l="1"/>
  <c r="I35" s="1"/>
  <c r="J5" i="29"/>
  <c r="F7"/>
  <c r="H6"/>
  <c r="J6" s="1"/>
  <c r="K6" s="1"/>
  <c r="H5" i="28"/>
  <c r="J5" s="1"/>
  <c r="K5" s="1"/>
  <c r="F6"/>
  <c r="J4"/>
  <c r="K4" s="1"/>
  <c r="H4" i="27"/>
  <c r="J4" s="1"/>
  <c r="K4" s="1"/>
  <c r="F5"/>
  <c r="K5" i="29" l="1"/>
  <c r="H7"/>
  <c r="J7" s="1"/>
  <c r="K7" s="1"/>
  <c r="F8"/>
  <c r="H6" i="28"/>
  <c r="F7"/>
  <c r="F6" i="27"/>
  <c r="H5"/>
  <c r="J5" s="1"/>
  <c r="K5" s="1"/>
  <c r="F9" i="29" l="1"/>
  <c r="H8"/>
  <c r="J6" i="28"/>
  <c r="K6" s="1"/>
  <c r="F8"/>
  <c r="H7"/>
  <c r="J7" s="1"/>
  <c r="K7" s="1"/>
  <c r="H6" i="27"/>
  <c r="J6" s="1"/>
  <c r="K6" s="1"/>
  <c r="F7"/>
  <c r="H9" i="29" l="1"/>
  <c r="J9" s="1"/>
  <c r="K9" s="1"/>
  <c r="F10"/>
  <c r="J8"/>
  <c r="H8" i="28"/>
  <c r="J8" s="1"/>
  <c r="K8" s="1"/>
  <c r="F9"/>
  <c r="F8" i="27"/>
  <c r="H7"/>
  <c r="J7" s="1"/>
  <c r="K7" s="1"/>
  <c r="F11" i="29" l="1"/>
  <c r="H10"/>
  <c r="K8"/>
  <c r="M5" s="1"/>
  <c r="H9" i="28"/>
  <c r="J9" s="1"/>
  <c r="K9" s="1"/>
  <c r="F10"/>
  <c r="H8" i="27"/>
  <c r="J8" s="1"/>
  <c r="K8" s="1"/>
  <c r="F9"/>
  <c r="G4" i="19"/>
  <c r="I4" s="1"/>
  <c r="K3"/>
  <c r="L3" s="1"/>
  <c r="H11" i="29" l="1"/>
  <c r="J11" s="1"/>
  <c r="K11" s="1"/>
  <c r="F12"/>
  <c r="J10"/>
  <c r="H10" i="28"/>
  <c r="J10" s="1"/>
  <c r="K10" s="1"/>
  <c r="F11"/>
  <c r="F10" i="27"/>
  <c r="H9"/>
  <c r="J9" s="1"/>
  <c r="K9" s="1"/>
  <c r="G5" i="19"/>
  <c r="I5" s="1"/>
  <c r="K4"/>
  <c r="L4" s="1"/>
  <c r="K10" i="29" l="1"/>
  <c r="F13"/>
  <c r="H12"/>
  <c r="J12" s="1"/>
  <c r="K12" s="1"/>
  <c r="F12" i="28"/>
  <c r="H11"/>
  <c r="J11" s="1"/>
  <c r="K11" s="1"/>
  <c r="H10" i="27"/>
  <c r="J10" s="1"/>
  <c r="K10" s="1"/>
  <c r="F11"/>
  <c r="K5" i="19"/>
  <c r="L5" s="1"/>
  <c r="G6"/>
  <c r="I6" s="1"/>
  <c r="M9" i="29" l="1"/>
  <c r="H13"/>
  <c r="J13" s="1"/>
  <c r="K13" s="1"/>
  <c r="F14"/>
  <c r="H12" i="28"/>
  <c r="J12" s="1"/>
  <c r="K12" s="1"/>
  <c r="F13"/>
  <c r="F12" i="27"/>
  <c r="H11"/>
  <c r="J11" s="1"/>
  <c r="K11" s="1"/>
  <c r="G7" i="19"/>
  <c r="I7" s="1"/>
  <c r="K6"/>
  <c r="L6" s="1"/>
  <c r="F15" i="29" l="1"/>
  <c r="H14"/>
  <c r="J14" s="1"/>
  <c r="K14" s="1"/>
  <c r="H13" i="28"/>
  <c r="J13" s="1"/>
  <c r="K13" s="1"/>
  <c r="F14"/>
  <c r="F13" i="27"/>
  <c r="H12"/>
  <c r="J12" s="1"/>
  <c r="K12" s="1"/>
  <c r="K7" i="19"/>
  <c r="L7" s="1"/>
  <c r="G8"/>
  <c r="I8" s="1"/>
  <c r="H15" i="29" l="1"/>
  <c r="J15" s="1"/>
  <c r="K15" s="1"/>
  <c r="F16"/>
  <c r="H14" i="28"/>
  <c r="J14" s="1"/>
  <c r="K14" s="1"/>
  <c r="F15"/>
  <c r="F14" i="27"/>
  <c r="H13"/>
  <c r="J13" s="1"/>
  <c r="K13" s="1"/>
  <c r="K8" i="19"/>
  <c r="L8" s="1"/>
  <c r="G9"/>
  <c r="I9" s="1"/>
  <c r="F17" i="29" l="1"/>
  <c r="H16"/>
  <c r="J16" s="1"/>
  <c r="K16" s="1"/>
  <c r="M13" s="1"/>
  <c r="F16" i="28"/>
  <c r="H15"/>
  <c r="J15" s="1"/>
  <c r="K15" s="1"/>
  <c r="F15" i="27"/>
  <c r="H14"/>
  <c r="J14" s="1"/>
  <c r="K14" s="1"/>
  <c r="K9" i="19"/>
  <c r="L9" s="1"/>
  <c r="G10"/>
  <c r="I10" s="1"/>
  <c r="H17" i="29" l="1"/>
  <c r="J17" s="1"/>
  <c r="K17" s="1"/>
  <c r="F18"/>
  <c r="H16" i="28"/>
  <c r="J16" s="1"/>
  <c r="K16" s="1"/>
  <c r="F17"/>
  <c r="F16" i="27"/>
  <c r="H15"/>
  <c r="J15" s="1"/>
  <c r="K15" s="1"/>
  <c r="K10" i="19"/>
  <c r="L10" s="1"/>
  <c r="G11"/>
  <c r="I11" s="1"/>
  <c r="H18" i="29" l="1"/>
  <c r="J18" s="1"/>
  <c r="K18" s="1"/>
  <c r="F19"/>
  <c r="H17" i="28"/>
  <c r="J17" s="1"/>
  <c r="K17" s="1"/>
  <c r="F18"/>
  <c r="H16" i="27"/>
  <c r="J16" s="1"/>
  <c r="K16" s="1"/>
  <c r="F17"/>
  <c r="G12" i="19"/>
  <c r="I12" s="1"/>
  <c r="K11"/>
  <c r="L11" s="1"/>
  <c r="H19" i="29" l="1"/>
  <c r="J19" s="1"/>
  <c r="K19" s="1"/>
  <c r="F20"/>
  <c r="H18" i="28"/>
  <c r="J18" s="1"/>
  <c r="K18" s="1"/>
  <c r="F19"/>
  <c r="H17" i="27"/>
  <c r="J17" s="1"/>
  <c r="K17" s="1"/>
  <c r="F18"/>
  <c r="K12" i="19"/>
  <c r="L12" s="1"/>
  <c r="G13"/>
  <c r="I13" s="1"/>
  <c r="F21" i="29" l="1"/>
  <c r="H20"/>
  <c r="J20" s="1"/>
  <c r="K20" s="1"/>
  <c r="M17" s="1"/>
  <c r="F20" i="28"/>
  <c r="H19"/>
  <c r="J19" s="1"/>
  <c r="K19" s="1"/>
  <c r="H18" i="27"/>
  <c r="J18" s="1"/>
  <c r="K18" s="1"/>
  <c r="F19"/>
  <c r="K13" i="19"/>
  <c r="L13" s="1"/>
  <c r="G14"/>
  <c r="I14" s="1"/>
  <c r="F22" i="29" l="1"/>
  <c r="F23" s="1"/>
  <c r="H21"/>
  <c r="J21" s="1"/>
  <c r="K21" s="1"/>
  <c r="H20" i="28"/>
  <c r="J20" s="1"/>
  <c r="K20" s="1"/>
  <c r="F21"/>
  <c r="F20" i="27"/>
  <c r="H19"/>
  <c r="J19" s="1"/>
  <c r="K19" s="1"/>
  <c r="K14" i="19"/>
  <c r="L14" s="1"/>
  <c r="G15"/>
  <c r="I15" s="1"/>
  <c r="H22" i="29" l="1"/>
  <c r="J22" s="1"/>
  <c r="K22" s="1"/>
  <c r="H21" i="28"/>
  <c r="J21" s="1"/>
  <c r="K21" s="1"/>
  <c r="F22"/>
  <c r="H20" i="27"/>
  <c r="J20" s="1"/>
  <c r="K20" s="1"/>
  <c r="F21"/>
  <c r="K15" i="19"/>
  <c r="L15" s="1"/>
  <c r="G16"/>
  <c r="I16" s="1"/>
  <c r="H23" i="29" l="1"/>
  <c r="J23" s="1"/>
  <c r="K23" s="1"/>
  <c r="F24"/>
  <c r="H22" i="28"/>
  <c r="J22" s="1"/>
  <c r="K22" s="1"/>
  <c r="F23"/>
  <c r="I21" i="27"/>
  <c r="H21"/>
  <c r="K16" i="19"/>
  <c r="L16" s="1"/>
  <c r="G17"/>
  <c r="I17" s="1"/>
  <c r="F25" i="29" l="1"/>
  <c r="H24"/>
  <c r="J24" s="1"/>
  <c r="K24" s="1"/>
  <c r="M21" s="1"/>
  <c r="F24" i="28"/>
  <c r="H23"/>
  <c r="J23" s="1"/>
  <c r="K23" s="1"/>
  <c r="I23" i="27"/>
  <c r="I24" s="1"/>
  <c r="I22"/>
  <c r="J21"/>
  <c r="K21" s="1"/>
  <c r="K17" i="19"/>
  <c r="L17" s="1"/>
  <c r="G18"/>
  <c r="I18" s="1"/>
  <c r="H25" i="29" l="1"/>
  <c r="J25" s="1"/>
  <c r="K25" s="1"/>
  <c r="F26"/>
  <c r="H24" i="28"/>
  <c r="J24" s="1"/>
  <c r="K24" s="1"/>
  <c r="F25"/>
  <c r="K18" i="19"/>
  <c r="L18" s="1"/>
  <c r="G19"/>
  <c r="I19" s="1"/>
  <c r="H26" i="29" l="1"/>
  <c r="J26" s="1"/>
  <c r="K26" s="1"/>
  <c r="F27"/>
  <c r="H25" i="28"/>
  <c r="J25" s="1"/>
  <c r="K25" s="1"/>
  <c r="F26"/>
  <c r="K19" i="19"/>
  <c r="L19" s="1"/>
  <c r="G20"/>
  <c r="I20" s="1"/>
  <c r="H27" i="29" l="1"/>
  <c r="J27" s="1"/>
  <c r="K27" s="1"/>
  <c r="F28"/>
  <c r="H26" i="28"/>
  <c r="J26" s="1"/>
  <c r="K26" s="1"/>
  <c r="F27"/>
  <c r="G21" i="19"/>
  <c r="I21" s="1"/>
  <c r="K20"/>
  <c r="L20" s="1"/>
  <c r="F29" i="29" l="1"/>
  <c r="H28"/>
  <c r="J28" s="1"/>
  <c r="K28" s="1"/>
  <c r="M25" s="1"/>
  <c r="F28" i="28"/>
  <c r="H27"/>
  <c r="J27" s="1"/>
  <c r="K27" s="1"/>
  <c r="G22" i="19"/>
  <c r="I22" s="1"/>
  <c r="K21"/>
  <c r="L21" s="1"/>
  <c r="H29" i="29" l="1"/>
  <c r="J29" s="1"/>
  <c r="K29" s="1"/>
  <c r="F30"/>
  <c r="H28" i="28"/>
  <c r="J28" s="1"/>
  <c r="K28" s="1"/>
  <c r="F29"/>
  <c r="K22" i="19"/>
  <c r="L22" s="1"/>
  <c r="G23"/>
  <c r="I23" s="1"/>
  <c r="H30" i="29" l="1"/>
  <c r="J30" s="1"/>
  <c r="K30" s="1"/>
  <c r="F31"/>
  <c r="H29" i="28"/>
  <c r="J29" s="1"/>
  <c r="K29" s="1"/>
  <c r="F30"/>
  <c r="K23" i="19"/>
  <c r="L23" s="1"/>
  <c r="G24"/>
  <c r="I24" s="1"/>
  <c r="H31" i="29" l="1"/>
  <c r="J31" s="1"/>
  <c r="K31" s="1"/>
  <c r="F32"/>
  <c r="H30" i="28"/>
  <c r="J30" s="1"/>
  <c r="K30" s="1"/>
  <c r="F31"/>
  <c r="G25" i="19"/>
  <c r="I25" s="1"/>
  <c r="K24"/>
  <c r="L24" s="1"/>
  <c r="F33" i="29" l="1"/>
  <c r="H32"/>
  <c r="J32" s="1"/>
  <c r="K32" s="1"/>
  <c r="M29" s="1"/>
  <c r="F32" i="28"/>
  <c r="H31"/>
  <c r="J31" s="1"/>
  <c r="K31" s="1"/>
  <c r="K25" i="19"/>
  <c r="L25" s="1"/>
  <c r="G26"/>
  <c r="I26" s="1"/>
  <c r="H33" i="29" l="1"/>
  <c r="J33" s="1"/>
  <c r="F34"/>
  <c r="H32" i="28"/>
  <c r="J32" s="1"/>
  <c r="K32" s="1"/>
  <c r="F33"/>
  <c r="H33" s="1"/>
  <c r="H22" i="27"/>
  <c r="K26" i="19"/>
  <c r="L26" s="1"/>
  <c r="G27"/>
  <c r="I27" s="1"/>
  <c r="H34" i="29" l="1"/>
  <c r="J34" s="1"/>
  <c r="K34" s="1"/>
  <c r="F35"/>
  <c r="K33"/>
  <c r="J33" i="28"/>
  <c r="K33" s="1"/>
  <c r="H34"/>
  <c r="H35" s="1"/>
  <c r="J35" s="1"/>
  <c r="H23" i="27"/>
  <c r="J22"/>
  <c r="J23" s="1"/>
  <c r="K27" i="19"/>
  <c r="L27" s="1"/>
  <c r="G28"/>
  <c r="I28" s="1"/>
  <c r="F36" i="29" l="1"/>
  <c r="H35"/>
  <c r="J35" s="1"/>
  <c r="K35" s="1"/>
  <c r="J34" i="28"/>
  <c r="K28" i="19"/>
  <c r="L28" s="1"/>
  <c r="G29"/>
  <c r="I29" s="1"/>
  <c r="F37" i="29" l="1"/>
  <c r="H36"/>
  <c r="J36" s="1"/>
  <c r="K36" s="1"/>
  <c r="M33" s="1"/>
  <c r="G30" i="19"/>
  <c r="I30" s="1"/>
  <c r="K29"/>
  <c r="L29" s="1"/>
  <c r="H37" i="29" l="1"/>
  <c r="J37" s="1"/>
  <c r="K37" s="1"/>
  <c r="F38"/>
  <c r="K30" i="19"/>
  <c r="L30" s="1"/>
  <c r="G31"/>
  <c r="I31" s="1"/>
  <c r="F39" i="29" l="1"/>
  <c r="H38"/>
  <c r="J38" s="1"/>
  <c r="K38" s="1"/>
  <c r="K31" i="19"/>
  <c r="L31" s="1"/>
  <c r="G32"/>
  <c r="I32" s="1"/>
  <c r="H39" i="29" l="1"/>
  <c r="J39" s="1"/>
  <c r="K39" s="1"/>
  <c r="F40"/>
  <c r="K32" i="19"/>
  <c r="L32" s="1"/>
  <c r="H40" i="29" l="1"/>
  <c r="J40" s="1"/>
  <c r="K40" s="1"/>
  <c r="M37" s="1"/>
  <c r="F41"/>
  <c r="I33" i="19"/>
  <c r="I34" s="1"/>
  <c r="H41" i="29" l="1"/>
  <c r="J41" s="1"/>
  <c r="K41" s="1"/>
  <c r="F42"/>
  <c r="K33" i="19"/>
  <c r="K34" s="1"/>
  <c r="F43" i="29" l="1"/>
  <c r="H42"/>
  <c r="J42" s="1"/>
  <c r="K42" s="1"/>
  <c r="H43" l="1"/>
  <c r="J43" s="1"/>
  <c r="K43" s="1"/>
  <c r="F44"/>
  <c r="F45" l="1"/>
  <c r="H44"/>
  <c r="J44" s="1"/>
  <c r="K44" s="1"/>
  <c r="M41" s="1"/>
  <c r="H45" l="1"/>
  <c r="J45" s="1"/>
  <c r="K45" s="1"/>
  <c r="F46"/>
  <c r="H46" l="1"/>
  <c r="J46" s="1"/>
  <c r="K46" s="1"/>
  <c r="F47"/>
  <c r="H47" l="1"/>
  <c r="J47" s="1"/>
  <c r="K47" s="1"/>
  <c r="F48"/>
  <c r="H48" l="1"/>
  <c r="J48" s="1"/>
  <c r="K48" s="1"/>
  <c r="M45" s="1"/>
  <c r="F49"/>
  <c r="F50" l="1"/>
  <c r="H49"/>
  <c r="J49" s="1"/>
  <c r="K49" s="1"/>
  <c r="F51" l="1"/>
  <c r="H50"/>
  <c r="J50" s="1"/>
  <c r="K50" s="1"/>
  <c r="H51" l="1"/>
  <c r="J51" s="1"/>
  <c r="K51" s="1"/>
  <c r="F52"/>
  <c r="H52" l="1"/>
  <c r="J52" s="1"/>
  <c r="K52" s="1"/>
  <c r="M49" s="1"/>
  <c r="F53"/>
  <c r="H53" l="1"/>
  <c r="J53" s="1"/>
  <c r="K53" s="1"/>
  <c r="F54"/>
  <c r="F55" l="1"/>
  <c r="H54"/>
  <c r="J54" s="1"/>
  <c r="K54" s="1"/>
  <c r="H55" l="1"/>
  <c r="J55" s="1"/>
  <c r="K55" s="1"/>
  <c r="F56"/>
  <c r="F57" l="1"/>
  <c r="H56"/>
  <c r="J56" s="1"/>
  <c r="K56" s="1"/>
  <c r="M53" s="1"/>
  <c r="H57" l="1"/>
  <c r="J57" s="1"/>
  <c r="K57" s="1"/>
  <c r="F58"/>
  <c r="F59" l="1"/>
  <c r="H58"/>
  <c r="J58" s="1"/>
  <c r="K58" s="1"/>
  <c r="H59" l="1"/>
  <c r="J59" s="1"/>
  <c r="K59" s="1"/>
  <c r="F60"/>
  <c r="H60" l="1"/>
  <c r="J60" s="1"/>
  <c r="K60" s="1"/>
  <c r="M57" s="1"/>
  <c r="F61"/>
  <c r="F62" l="1"/>
  <c r="H62" s="1"/>
  <c r="H61"/>
  <c r="J61" s="1"/>
  <c r="K61" s="1"/>
  <c r="J62" l="1"/>
  <c r="H63"/>
  <c r="H64" s="1"/>
  <c r="K62" l="1"/>
  <c r="M61" s="1"/>
  <c r="J63"/>
  <c r="J64" s="1"/>
</calcChain>
</file>

<file path=xl/sharedStrings.xml><?xml version="1.0" encoding="utf-8"?>
<sst xmlns="http://schemas.openxmlformats.org/spreadsheetml/2006/main" count="67" uniqueCount="37">
  <si>
    <t>nap</t>
  </si>
  <si>
    <t>Kamatfizetési időszak</t>
  </si>
  <si>
    <t>Kamat és tőkefizetés dátuma</t>
  </si>
  <si>
    <t>Összesen:</t>
  </si>
  <si>
    <t>Összes fizetési kötelezettség (HUF)</t>
  </si>
  <si>
    <t>Kibocsátott kötvény aktuális értéke</t>
  </si>
  <si>
    <t>Esedékes kamat (CHF)</t>
  </si>
  <si>
    <t xml:space="preserve"> Fizetendő tőke (CHF)</t>
  </si>
  <si>
    <t>Összes fizetési kötelezettség (CHF)</t>
  </si>
  <si>
    <t>Alkalmazott kamatbázis</t>
  </si>
  <si>
    <t>Kibocsátott kötvény eredeti értéke</t>
  </si>
  <si>
    <t xml:space="preserve"> Tőkegyenleg (CHF)</t>
  </si>
  <si>
    <t xml:space="preserve">6 havi CHF LIBOR </t>
  </si>
  <si>
    <t>6 havi EURIBOR</t>
  </si>
  <si>
    <t>Konszolidálásra kerülő összeg</t>
  </si>
  <si>
    <t>Alkalmazott CHFEUR keresztárfolyam</t>
  </si>
  <si>
    <t>HUF</t>
  </si>
  <si>
    <t>EUR-ban meghatározott érték</t>
  </si>
  <si>
    <t>CHF-ben meghatározott érték</t>
  </si>
  <si>
    <t>CHF</t>
  </si>
  <si>
    <t>EUR</t>
  </si>
  <si>
    <t xml:space="preserve"> Tőkegyenleg (EUR)</t>
  </si>
  <si>
    <t>Esedékes kamat (EUR)</t>
  </si>
  <si>
    <t xml:space="preserve"> Fizetendő tőke (EUR)</t>
  </si>
  <si>
    <t>Összes fizetési kötelezettség (EUR)</t>
  </si>
  <si>
    <t>CHF - MNB középárfolyam 2013.04.23.</t>
  </si>
  <si>
    <t>3 havi EURIBOR</t>
  </si>
  <si>
    <t>EUR - MNB középárfolyam 2013.04.23.</t>
  </si>
  <si>
    <t>"Bugyi 2028"</t>
  </si>
  <si>
    <t>Összesen Önkormányzat által (CHF):</t>
  </si>
  <si>
    <t>Összesen Önkormányzat által (HUF):</t>
  </si>
  <si>
    <t>Kamatláb (6 havi CHF LIBOR + 2,64%)</t>
  </si>
  <si>
    <t>Kamatláb (6 havi EURIBOR + 2,64%)</t>
  </si>
  <si>
    <t>Összesen Önkormányzat által (EUR):</t>
  </si>
  <si>
    <t>Kamatláb (3 havi EURIBOR + 2,64%)</t>
  </si>
  <si>
    <t>ÉV</t>
  </si>
  <si>
    <t>Összes önkormányzati fizetési kötelezettség/ÉV (HUF)</t>
  </si>
</sst>
</file>

<file path=xl/styles.xml><?xml version="1.0" encoding="utf-8"?>
<styleSheet xmlns="http://schemas.openxmlformats.org/spreadsheetml/2006/main">
  <numFmts count="6">
    <numFmt numFmtId="43" formatCode="_-* #,##0.00\ _F_t_-;\-* #,##0.00\ _F_t_-;_-* &quot;-&quot;??\ _F_t_-;_-@_-"/>
    <numFmt numFmtId="164" formatCode="0.000%"/>
    <numFmt numFmtId="165" formatCode="yyyy/mm/dd;@"/>
    <numFmt numFmtId="166" formatCode="#,##0.00\ [$CHF]"/>
    <numFmt numFmtId="167" formatCode="#,##0.0"/>
    <numFmt numFmtId="168" formatCode="_-* #,##0\ _F_t_-;\-* #,##0\ _F_t_-;_-* &quot;-&quot;??\ _F_t_-;_-@_-"/>
  </numFmts>
  <fonts count="6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DashDotDot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DashDot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DashDotDot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DashDotDot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mediumDashDotDot">
        <color indexed="64"/>
      </left>
      <right style="mediumDashDotDot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0" fillId="2" borderId="3" xfId="0" applyFill="1" applyBorder="1"/>
    <xf numFmtId="0" fontId="0" fillId="0" borderId="0" xfId="0" applyFill="1" applyBorder="1"/>
    <xf numFmtId="10" fontId="0" fillId="0" borderId="0" xfId="1" applyNumberFormat="1" applyFont="1" applyFill="1" applyBorder="1"/>
    <xf numFmtId="0" fontId="3" fillId="4" borderId="1" xfId="0" applyFont="1" applyFill="1" applyBorder="1"/>
    <xf numFmtId="0" fontId="0" fillId="4" borderId="1" xfId="0" applyFill="1" applyBorder="1"/>
    <xf numFmtId="4" fontId="4" fillId="0" borderId="0" xfId="0" applyNumberFormat="1" applyFont="1" applyAlignment="1">
      <alignment horizontal="center" vertical="center"/>
    </xf>
    <xf numFmtId="166" fontId="0" fillId="2" borderId="4" xfId="0" applyNumberFormat="1" applyFill="1" applyBorder="1"/>
    <xf numFmtId="0" fontId="1" fillId="4" borderId="1" xfId="0" applyFont="1" applyFill="1" applyBorder="1"/>
    <xf numFmtId="164" fontId="0" fillId="4" borderId="1" xfId="0" applyNumberFormat="1" applyFill="1" applyBorder="1"/>
    <xf numFmtId="0" fontId="0" fillId="2" borderId="5" xfId="0" applyFill="1" applyBorder="1"/>
    <xf numFmtId="0" fontId="3" fillId="2" borderId="7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166" fontId="0" fillId="2" borderId="0" xfId="0" applyNumberFormat="1" applyFill="1" applyBorder="1"/>
    <xf numFmtId="0" fontId="1" fillId="0" borderId="0" xfId="0" applyFont="1"/>
    <xf numFmtId="0" fontId="1" fillId="4" borderId="0" xfId="0" applyFont="1" applyFill="1" applyBorder="1"/>
    <xf numFmtId="168" fontId="0" fillId="4" borderId="0" xfId="2" applyNumberFormat="1" applyFont="1" applyFill="1" applyBorder="1" applyAlignment="1">
      <alignment horizontal="right"/>
    </xf>
    <xf numFmtId="9" fontId="0" fillId="0" borderId="0" xfId="1" applyFont="1"/>
    <xf numFmtId="0" fontId="1" fillId="0" borderId="0" xfId="0" applyFont="1" applyFill="1"/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0" fontId="0" fillId="4" borderId="1" xfId="0" applyNumberFormat="1" applyFill="1" applyBorder="1"/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164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5" borderId="8" xfId="0" applyFont="1" applyFill="1" applyBorder="1" applyAlignment="1" applyProtection="1">
      <alignment horizontal="center" vertical="center" wrapText="1"/>
      <protection hidden="1"/>
    </xf>
    <xf numFmtId="0" fontId="3" fillId="9" borderId="1" xfId="0" applyFont="1" applyFill="1" applyBorder="1" applyAlignment="1" applyProtection="1">
      <alignment horizontal="center" vertical="center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14" fontId="3" fillId="8" borderId="1" xfId="0" applyNumberFormat="1" applyFont="1" applyFill="1" applyBorder="1" applyAlignment="1" applyProtection="1">
      <alignment horizontal="center" vertical="center"/>
      <protection hidden="1"/>
    </xf>
    <xf numFmtId="165" fontId="4" fillId="8" borderId="1" xfId="0" applyNumberFormat="1" applyFont="1" applyFill="1" applyBorder="1" applyAlignment="1" applyProtection="1">
      <alignment vertical="center"/>
      <protection hidden="1"/>
    </xf>
    <xf numFmtId="3" fontId="4" fillId="8" borderId="1" xfId="0" applyNumberFormat="1" applyFont="1" applyFill="1" applyBorder="1" applyAlignment="1" applyProtection="1">
      <alignment horizontal="center" vertical="center"/>
      <protection hidden="1"/>
    </xf>
    <xf numFmtId="4" fontId="4" fillId="8" borderId="1" xfId="0" applyNumberFormat="1" applyFont="1" applyFill="1" applyBorder="1" applyAlignment="1" applyProtection="1">
      <alignment horizontal="center" vertical="center"/>
      <protection hidden="1"/>
    </xf>
    <xf numFmtId="10" fontId="4" fillId="8" borderId="1" xfId="1" applyNumberFormat="1" applyFont="1" applyFill="1" applyBorder="1" applyAlignment="1" applyProtection="1">
      <alignment horizontal="center" vertical="center"/>
      <protection hidden="1"/>
    </xf>
    <xf numFmtId="4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8" borderId="8" xfId="0" applyNumberFormat="1" applyFont="1" applyFill="1" applyBorder="1" applyAlignment="1" applyProtection="1">
      <alignment horizontal="center" vertical="center" wrapText="1"/>
      <protection hidden="1"/>
    </xf>
    <xf numFmtId="14" fontId="3" fillId="6" borderId="1" xfId="0" applyNumberFormat="1" applyFont="1" applyFill="1" applyBorder="1" applyAlignment="1" applyProtection="1">
      <alignment horizontal="center" vertical="center"/>
      <protection hidden="1"/>
    </xf>
    <xf numFmtId="165" fontId="4" fillId="6" borderId="1" xfId="0" applyNumberFormat="1" applyFont="1" applyFill="1" applyBorder="1" applyAlignment="1" applyProtection="1">
      <alignment vertical="center"/>
      <protection hidden="1"/>
    </xf>
    <xf numFmtId="3" fontId="4" fillId="6" borderId="1" xfId="0" applyNumberFormat="1" applyFont="1" applyFill="1" applyBorder="1" applyAlignment="1" applyProtection="1">
      <alignment horizontal="center" vertical="center"/>
      <protection hidden="1"/>
    </xf>
    <xf numFmtId="4" fontId="4" fillId="7" borderId="1" xfId="0" applyNumberFormat="1" applyFont="1" applyFill="1" applyBorder="1" applyAlignment="1" applyProtection="1">
      <alignment horizontal="center" vertical="center"/>
      <protection hidden="1"/>
    </xf>
    <xf numFmtId="10" fontId="4" fillId="7" borderId="1" xfId="1" applyNumberFormat="1" applyFont="1" applyFill="1" applyBorder="1" applyAlignment="1" applyProtection="1">
      <alignment horizontal="center" vertical="center"/>
      <protection hidden="1"/>
    </xf>
    <xf numFmtId="4" fontId="4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7" borderId="8" xfId="0" applyNumberFormat="1" applyFont="1" applyFill="1" applyBorder="1" applyAlignment="1" applyProtection="1">
      <alignment horizontal="center" vertical="center" wrapText="1"/>
      <protection hidden="1"/>
    </xf>
    <xf numFmtId="14" fontId="3" fillId="3" borderId="1" xfId="0" applyNumberFormat="1" applyFont="1" applyFill="1" applyBorder="1" applyAlignment="1" applyProtection="1">
      <alignment horizontal="center" vertical="center"/>
      <protection hidden="1"/>
    </xf>
    <xf numFmtId="165" fontId="4" fillId="3" borderId="1" xfId="0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4" fontId="4" fillId="5" borderId="1" xfId="0" applyNumberFormat="1" applyFont="1" applyFill="1" applyBorder="1" applyAlignment="1" applyProtection="1">
      <alignment horizontal="center" vertical="center"/>
      <protection hidden="1"/>
    </xf>
    <xf numFmtId="10" fontId="4" fillId="5" borderId="1" xfId="1" applyNumberFormat="1" applyFont="1" applyFill="1" applyBorder="1" applyAlignment="1" applyProtection="1">
      <alignment horizontal="center" vertical="center"/>
      <protection hidden="1"/>
    </xf>
    <xf numFmtId="4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5" borderId="8" xfId="0" applyNumberFormat="1" applyFont="1" applyFill="1" applyBorder="1" applyAlignment="1" applyProtection="1">
      <alignment horizontal="center" vertical="center" wrapText="1"/>
      <protection hidden="1"/>
    </xf>
    <xf numFmtId="167" fontId="4" fillId="5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3" fontId="4" fillId="0" borderId="0" xfId="2" applyFont="1" applyAlignment="1" applyProtection="1">
      <alignment horizontal="center" vertical="center"/>
      <protection hidden="1"/>
    </xf>
    <xf numFmtId="0" fontId="4" fillId="9" borderId="22" xfId="0" applyFont="1" applyFill="1" applyBorder="1" applyAlignment="1" applyProtection="1">
      <alignment horizontal="center" vertical="center"/>
      <protection hidden="1"/>
    </xf>
    <xf numFmtId="43" fontId="4" fillId="9" borderId="12" xfId="2" applyFont="1" applyFill="1" applyBorder="1" applyAlignment="1" applyProtection="1">
      <alignment horizontal="center" vertical="center"/>
      <protection hidden="1"/>
    </xf>
    <xf numFmtId="4" fontId="4" fillId="9" borderId="12" xfId="0" applyNumberFormat="1" applyFont="1" applyFill="1" applyBorder="1" applyAlignment="1" applyProtection="1">
      <alignment horizontal="center" vertical="center"/>
      <protection hidden="1"/>
    </xf>
    <xf numFmtId="0" fontId="4" fillId="9" borderId="12" xfId="0" applyFont="1" applyFill="1" applyBorder="1" applyAlignment="1" applyProtection="1">
      <alignment horizontal="center" vertical="center"/>
      <protection hidden="1"/>
    </xf>
    <xf numFmtId="0" fontId="4" fillId="9" borderId="22" xfId="0" applyFont="1" applyFill="1" applyBorder="1" applyAlignment="1" applyProtection="1">
      <alignment horizontal="center" vertical="center"/>
      <protection hidden="1"/>
    </xf>
    <xf numFmtId="4" fontId="4" fillId="9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4" fontId="3" fillId="5" borderId="1" xfId="0" applyNumberFormat="1" applyFont="1" applyFill="1" applyBorder="1" applyAlignment="1" applyProtection="1">
      <alignment horizontal="center" vertical="center"/>
      <protection hidden="1"/>
    </xf>
    <xf numFmtId="4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164" fontId="3" fillId="5" borderId="1" xfId="1" applyNumberFormat="1" applyFont="1" applyFill="1" applyBorder="1" applyAlignment="1" applyProtection="1">
      <alignment horizontal="center" vertical="center"/>
      <protection hidden="1"/>
    </xf>
    <xf numFmtId="3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8" xfId="0" applyFont="1" applyFill="1" applyBorder="1" applyAlignment="1" applyProtection="1">
      <alignment horizontal="center" vertical="center"/>
      <protection hidden="1"/>
    </xf>
    <xf numFmtId="4" fontId="4" fillId="5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9" borderId="19" xfId="0" applyNumberFormat="1" applyFont="1" applyFill="1" applyBorder="1" applyAlignment="1" applyProtection="1">
      <alignment vertical="center" wrapText="1"/>
      <protection hidden="1"/>
    </xf>
    <xf numFmtId="4" fontId="4" fillId="9" borderId="19" xfId="0" applyNumberFormat="1" applyFont="1" applyFill="1" applyBorder="1" applyAlignment="1" applyProtection="1">
      <alignment horizontal="center" vertical="center" wrapText="1"/>
      <protection hidden="1"/>
    </xf>
    <xf numFmtId="4" fontId="4" fillId="7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9" borderId="20" xfId="0" applyNumberFormat="1" applyFont="1" applyFill="1" applyBorder="1" applyAlignment="1" applyProtection="1">
      <alignment vertical="center" wrapText="1"/>
      <protection hidden="1"/>
    </xf>
    <xf numFmtId="4" fontId="4" fillId="9" borderId="20" xfId="0" applyNumberFormat="1" applyFont="1" applyFill="1" applyBorder="1" applyAlignment="1" applyProtection="1">
      <alignment horizontal="center" vertical="center" wrapText="1"/>
      <protection hidden="1"/>
    </xf>
    <xf numFmtId="0" fontId="4" fillId="9" borderId="21" xfId="0" applyNumberFormat="1" applyFont="1" applyFill="1" applyBorder="1" applyAlignment="1" applyProtection="1">
      <alignment vertical="center" wrapText="1"/>
      <protection hidden="1"/>
    </xf>
    <xf numFmtId="4" fontId="4" fillId="9" borderId="21" xfId="0" applyNumberFormat="1" applyFont="1" applyFill="1" applyBorder="1" applyAlignment="1" applyProtection="1">
      <alignment horizontal="center" vertical="center" wrapText="1"/>
      <protection hidden="1"/>
    </xf>
    <xf numFmtId="4" fontId="4" fillId="9" borderId="12" xfId="0" applyNumberFormat="1" applyFont="1" applyFill="1" applyBorder="1" applyAlignment="1" applyProtection="1">
      <alignment horizontal="center" vertical="center" wrapText="1"/>
      <protection hidden="1"/>
    </xf>
    <xf numFmtId="4" fontId="4" fillId="9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9" borderId="12" xfId="0" applyFont="1" applyFill="1" applyBorder="1" applyAlignment="1" applyProtection="1">
      <alignment horizontal="center" vertical="center"/>
      <protection hidden="1"/>
    </xf>
    <xf numFmtId="0" fontId="4" fillId="9" borderId="1" xfId="0" applyFont="1" applyFill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4" fillId="5" borderId="6" xfId="0" applyFont="1" applyFill="1" applyBorder="1" applyAlignment="1" applyProtection="1">
      <alignment horizontal="center" vertical="center" wrapText="1"/>
      <protection hidden="1"/>
    </xf>
    <xf numFmtId="0" fontId="3" fillId="3" borderId="1" xfId="0" applyNumberFormat="1" applyFont="1" applyFill="1" applyBorder="1" applyAlignment="1" applyProtection="1">
      <alignment horizontal="center" vertical="center"/>
      <protection hidden="1"/>
    </xf>
    <xf numFmtId="0" fontId="1" fillId="9" borderId="13" xfId="0" applyFont="1" applyFill="1" applyBorder="1" applyAlignment="1" applyProtection="1">
      <alignment horizontal="center" vertical="center"/>
      <protection hidden="1"/>
    </xf>
    <xf numFmtId="4" fontId="1" fillId="9" borderId="14" xfId="0" applyNumberFormat="1" applyFont="1" applyFill="1" applyBorder="1" applyAlignment="1" applyProtection="1">
      <alignment horizontal="center" vertical="center"/>
      <protection hidden="1"/>
    </xf>
    <xf numFmtId="0" fontId="1" fillId="9" borderId="15" xfId="0" applyFont="1" applyFill="1" applyBorder="1" applyAlignment="1" applyProtection="1">
      <alignment horizontal="center" vertical="center"/>
      <protection hidden="1"/>
    </xf>
    <xf numFmtId="4" fontId="1" fillId="9" borderId="16" xfId="0" applyNumberFormat="1" applyFont="1" applyFill="1" applyBorder="1" applyAlignment="1" applyProtection="1">
      <alignment horizontal="center" vertical="center"/>
      <protection hidden="1"/>
    </xf>
    <xf numFmtId="167" fontId="4" fillId="5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18" xfId="0" applyFont="1" applyFill="1" applyBorder="1" applyAlignment="1" applyProtection="1">
      <alignment horizontal="center" vertical="center"/>
      <protection hidden="1"/>
    </xf>
    <xf numFmtId="167" fontId="1" fillId="9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4" fontId="4" fillId="0" borderId="1" xfId="0" applyNumberFormat="1" applyFont="1" applyBorder="1" applyAlignment="1" applyProtection="1">
      <alignment horizontal="center" vertical="center"/>
      <protection hidden="1"/>
    </xf>
    <xf numFmtId="4" fontId="4" fillId="9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9" borderId="6" xfId="0" applyFont="1" applyFill="1" applyBorder="1" applyAlignment="1" applyProtection="1">
      <alignment horizontal="center" vertical="center"/>
      <protection hidden="1"/>
    </xf>
    <xf numFmtId="0" fontId="3" fillId="9" borderId="12" xfId="0" applyFont="1" applyFill="1" applyBorder="1" applyAlignment="1" applyProtection="1">
      <alignment horizontal="center" vertical="center"/>
      <protection hidden="1"/>
    </xf>
    <xf numFmtId="0" fontId="4" fillId="9" borderId="1" xfId="0" applyFont="1" applyFill="1" applyBorder="1" applyAlignment="1" applyProtection="1">
      <alignment horizontal="center" vertical="center"/>
      <protection hidden="1"/>
    </xf>
    <xf numFmtId="4" fontId="4" fillId="9" borderId="1" xfId="0" applyNumberFormat="1" applyFont="1" applyFill="1" applyBorder="1" applyAlignment="1" applyProtection="1">
      <alignment horizontal="center" vertical="center"/>
      <protection hidden="1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9" defaultPivotStyle="PivotStyleLight16"/>
  <colors>
    <mruColors>
      <color rgb="FFFF7C80"/>
      <color rgb="FFFF3399"/>
      <color rgb="FFFFCCCC"/>
      <color rgb="FFE7B7C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B1:I22"/>
  <sheetViews>
    <sheetView zoomScaleNormal="100" workbookViewId="0">
      <selection activeCell="B19" sqref="B19"/>
    </sheetView>
  </sheetViews>
  <sheetFormatPr defaultRowHeight="12.75"/>
  <cols>
    <col min="2" max="2" width="35.42578125" customWidth="1"/>
    <col min="3" max="3" width="16.28515625" bestFit="1" customWidth="1"/>
    <col min="4" max="4" width="12.7109375" bestFit="1" customWidth="1"/>
    <col min="5" max="5" width="12.7109375" customWidth="1"/>
    <col min="6" max="6" width="14.28515625" customWidth="1"/>
    <col min="7" max="7" width="21.140625" customWidth="1"/>
    <col min="8" max="8" width="21.140625" hidden="1" customWidth="1"/>
  </cols>
  <sheetData>
    <row r="1" spans="2:9" ht="13.5" thickBot="1"/>
    <row r="2" spans="2:9" ht="25.5">
      <c r="B2" s="7" t="s">
        <v>12</v>
      </c>
      <c r="C2" s="12">
        <v>8.5400000000000005E-4</v>
      </c>
      <c r="F2" s="13"/>
      <c r="G2" s="14" t="s">
        <v>5</v>
      </c>
      <c r="H2" s="15" t="s">
        <v>10</v>
      </c>
    </row>
    <row r="3" spans="2:9">
      <c r="B3" s="11" t="s">
        <v>25</v>
      </c>
      <c r="C3" s="8">
        <v>246.37</v>
      </c>
      <c r="F3" s="4" t="s">
        <v>28</v>
      </c>
      <c r="G3" s="16">
        <v>3011121.48</v>
      </c>
      <c r="H3" s="10">
        <v>8247146.1200000001</v>
      </c>
      <c r="I3" s="20"/>
    </row>
    <row r="4" spans="2:9">
      <c r="B4" s="7" t="s">
        <v>13</v>
      </c>
      <c r="C4" s="24">
        <v>3.2000000000000002E-3</v>
      </c>
    </row>
    <row r="5" spans="2:9">
      <c r="B5" s="7" t="s">
        <v>26</v>
      </c>
      <c r="C5" s="24">
        <v>2.0699999999999998E-3</v>
      </c>
    </row>
    <row r="6" spans="2:9">
      <c r="B6" s="11" t="s">
        <v>27</v>
      </c>
      <c r="C6" s="8">
        <v>300.64</v>
      </c>
    </row>
    <row r="7" spans="2:9">
      <c r="B7" s="11" t="s">
        <v>15</v>
      </c>
      <c r="C7" s="8">
        <v>1.175</v>
      </c>
    </row>
    <row r="8" spans="2:9">
      <c r="B8" s="11" t="s">
        <v>9</v>
      </c>
      <c r="C8" s="8">
        <v>360</v>
      </c>
    </row>
    <row r="9" spans="2:9">
      <c r="E9" s="17"/>
    </row>
    <row r="10" spans="2:9">
      <c r="B10" s="18" t="s">
        <v>14</v>
      </c>
      <c r="C10" s="19">
        <v>297729428</v>
      </c>
      <c r="D10" s="17" t="s">
        <v>16</v>
      </c>
      <c r="E10" s="17"/>
    </row>
    <row r="11" spans="2:9">
      <c r="B11" s="18" t="s">
        <v>18</v>
      </c>
      <c r="C11" s="19">
        <f>+C10/C3</f>
        <v>1208464.618257093</v>
      </c>
      <c r="D11" s="17" t="s">
        <v>19</v>
      </c>
      <c r="E11" s="21"/>
    </row>
    <row r="12" spans="2:9">
      <c r="B12" s="18" t="s">
        <v>17</v>
      </c>
      <c r="C12" s="19">
        <f>+C10/C6</f>
        <v>990318.74667376268</v>
      </c>
      <c r="D12" s="17" t="s">
        <v>20</v>
      </c>
      <c r="E12" s="21"/>
    </row>
    <row r="19" spans="6:8">
      <c r="F19" s="5"/>
      <c r="G19" s="5"/>
      <c r="H19" s="6"/>
    </row>
    <row r="20" spans="6:8">
      <c r="F20" s="5"/>
      <c r="G20" s="5"/>
      <c r="H20" s="5"/>
    </row>
    <row r="21" spans="6:8">
      <c r="F21" s="5"/>
      <c r="G21" s="5"/>
      <c r="H21" s="5"/>
    </row>
    <row r="22" spans="6:8">
      <c r="F22" s="5"/>
      <c r="G22" s="5"/>
      <c r="H22" s="5"/>
    </row>
  </sheetData>
  <phoneticPr fontId="2" type="noConversion"/>
  <pageMargins left="0.75" right="0.75" top="1" bottom="1" header="0.5" footer="0.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2"/>
  <dimension ref="A1:N64"/>
  <sheetViews>
    <sheetView zoomScaleNormal="100" workbookViewId="0">
      <pane xSplit="6" ySplit="1" topLeftCell="G2" activePane="bottomRight" state="frozen"/>
      <selection activeCell="D43" activeCellId="1" sqref="K3:K11 D43"/>
      <selection pane="topRight" activeCell="D43" activeCellId="1" sqref="K3:K11 D43"/>
      <selection pane="bottomLeft" activeCell="D43" activeCellId="1" sqref="K3:K11 D43"/>
      <selection pane="bottomRight" sqref="A1:N34"/>
    </sheetView>
  </sheetViews>
  <sheetFormatPr defaultRowHeight="12.75"/>
  <cols>
    <col min="1" max="1" width="3" style="1" bestFit="1" customWidth="1"/>
    <col min="2" max="2" width="12.5703125" style="1" customWidth="1"/>
    <col min="3" max="3" width="12.5703125" style="1" hidden="1" customWidth="1"/>
    <col min="4" max="4" width="12.7109375" style="2" hidden="1" customWidth="1"/>
    <col min="5" max="5" width="13.85546875" style="2" hidden="1" customWidth="1"/>
    <col min="6" max="6" width="4.42578125" style="2" hidden="1" customWidth="1"/>
    <col min="7" max="7" width="12.85546875" style="2" bestFit="1" customWidth="1"/>
    <col min="8" max="8" width="16.7109375" style="3" customWidth="1"/>
    <col min="9" max="9" width="13.85546875" style="2" bestFit="1" customWidth="1"/>
    <col min="10" max="10" width="12.7109375" style="2" bestFit="1" customWidth="1"/>
    <col min="11" max="11" width="13.28515625" style="2" bestFit="1" customWidth="1"/>
    <col min="12" max="12" width="15.42578125" style="2" bestFit="1" customWidth="1"/>
    <col min="13" max="13" width="5" style="1" bestFit="1" customWidth="1"/>
    <col min="14" max="14" width="16.85546875" style="2" customWidth="1"/>
    <col min="15" max="16384" width="9.140625" style="2"/>
  </cols>
  <sheetData>
    <row r="1" spans="1:14" ht="63.75">
      <c r="A1" s="26"/>
      <c r="B1" s="27" t="s">
        <v>2</v>
      </c>
      <c r="C1" s="27"/>
      <c r="D1" s="28" t="s">
        <v>1</v>
      </c>
      <c r="E1" s="28"/>
      <c r="F1" s="29" t="s">
        <v>0</v>
      </c>
      <c r="G1" s="30" t="s">
        <v>11</v>
      </c>
      <c r="H1" s="31" t="s">
        <v>31</v>
      </c>
      <c r="I1" s="30" t="s">
        <v>6</v>
      </c>
      <c r="J1" s="30" t="s">
        <v>7</v>
      </c>
      <c r="K1" s="30" t="s">
        <v>8</v>
      </c>
      <c r="L1" s="91" t="s">
        <v>4</v>
      </c>
      <c r="M1" s="33" t="s">
        <v>35</v>
      </c>
      <c r="N1" s="34" t="s">
        <v>36</v>
      </c>
    </row>
    <row r="2" spans="1:14" ht="13.5" thickBot="1">
      <c r="A2" s="26">
        <v>1</v>
      </c>
      <c r="B2" s="49">
        <v>41394</v>
      </c>
      <c r="C2" s="92">
        <v>2</v>
      </c>
      <c r="D2" s="50">
        <v>41213</v>
      </c>
      <c r="E2" s="50">
        <v>41393</v>
      </c>
      <c r="F2" s="51">
        <f t="shared" ref="F2:F32" si="0">E2-D2+1</f>
        <v>181</v>
      </c>
      <c r="G2" s="52">
        <f>+Alapadatok!G3</f>
        <v>3011121.48</v>
      </c>
      <c r="H2" s="53">
        <v>2.7730000000000001E-2</v>
      </c>
      <c r="I2" s="54">
        <f>(G2*H2*F2)/Alapadatok!$C$8</f>
        <v>41981.139316423338</v>
      </c>
      <c r="J2" s="54">
        <f>+$G$2/31</f>
        <v>97132.950967741941</v>
      </c>
      <c r="K2" s="54">
        <f>+I2+J2</f>
        <v>139114.09028416529</v>
      </c>
      <c r="L2" s="55">
        <f>+K2*Alapadatok!$C$3</f>
        <v>34273538.423309803</v>
      </c>
      <c r="M2" s="93">
        <v>2013</v>
      </c>
      <c r="N2" s="94">
        <f>+L2+L3</f>
        <v>68204672.52291967</v>
      </c>
    </row>
    <row r="3" spans="1:14" ht="14.25" thickTop="1" thickBot="1">
      <c r="A3" s="26">
        <v>2</v>
      </c>
      <c r="B3" s="49">
        <v>41578</v>
      </c>
      <c r="C3" s="92">
        <v>3</v>
      </c>
      <c r="D3" s="50">
        <v>41394</v>
      </c>
      <c r="E3" s="50">
        <v>41577</v>
      </c>
      <c r="F3" s="51">
        <f t="shared" si="0"/>
        <v>184</v>
      </c>
      <c r="G3" s="52">
        <f>+G2-J2</f>
        <v>2913988.5290322579</v>
      </c>
      <c r="H3" s="53">
        <f>+Alapadatok!$C$2+2.64%</f>
        <v>2.7254E-2</v>
      </c>
      <c r="I3" s="54">
        <f>(G3*H3*F3)/Alapadatok!$C$8</f>
        <v>40591.342167014191</v>
      </c>
      <c r="J3" s="54">
        <f t="shared" ref="J3:J32" si="1">+$G$2/31</f>
        <v>97132.950967741941</v>
      </c>
      <c r="K3" s="54">
        <f t="shared" ref="K3:K20" si="2">+I3+J3</f>
        <v>137724.29313475612</v>
      </c>
      <c r="L3" s="55">
        <f>+K3*Alapadatok!$C$3</f>
        <v>33931134.099609867</v>
      </c>
      <c r="M3" s="95"/>
      <c r="N3" s="96"/>
    </row>
    <row r="4" spans="1:14" ht="14.25" thickTop="1" thickBot="1">
      <c r="A4" s="26">
        <v>3</v>
      </c>
      <c r="B4" s="49">
        <v>41759</v>
      </c>
      <c r="C4" s="92">
        <v>4</v>
      </c>
      <c r="D4" s="50">
        <v>41578</v>
      </c>
      <c r="E4" s="50">
        <v>41758</v>
      </c>
      <c r="F4" s="51">
        <f t="shared" si="0"/>
        <v>181</v>
      </c>
      <c r="G4" s="52">
        <f t="shared" ref="G4:G32" si="3">+G3-J3</f>
        <v>2816855.5780645157</v>
      </c>
      <c r="H4" s="53">
        <f>+Alapadatok!$C$2+2.64%</f>
        <v>2.7254E-2</v>
      </c>
      <c r="I4" s="54">
        <f>(G4*H4*F4)/Alapadatok!$C$8</f>
        <v>38598.542578742294</v>
      </c>
      <c r="J4" s="54">
        <f t="shared" si="1"/>
        <v>97132.950967741941</v>
      </c>
      <c r="K4" s="54">
        <f t="shared" si="2"/>
        <v>135731.49354648424</v>
      </c>
      <c r="L4" s="55">
        <f>+K4*Alapadatok!$C$3</f>
        <v>33440168.065047324</v>
      </c>
      <c r="M4" s="95">
        <v>2014</v>
      </c>
      <c r="N4" s="96">
        <f>+L4+L5</f>
        <v>66704602.900011376</v>
      </c>
    </row>
    <row r="5" spans="1:14" ht="14.25" thickTop="1" thickBot="1">
      <c r="A5" s="26">
        <v>4</v>
      </c>
      <c r="B5" s="49">
        <v>41943</v>
      </c>
      <c r="C5" s="92">
        <v>5</v>
      </c>
      <c r="D5" s="50">
        <v>41759</v>
      </c>
      <c r="E5" s="50">
        <v>41942</v>
      </c>
      <c r="F5" s="51">
        <f t="shared" si="0"/>
        <v>184</v>
      </c>
      <c r="G5" s="52">
        <f t="shared" si="3"/>
        <v>2719722.6270967736</v>
      </c>
      <c r="H5" s="53">
        <f>+Alapadatok!$C$2+2.64%</f>
        <v>2.7254E-2</v>
      </c>
      <c r="I5" s="54">
        <f>(G5*H5*F5)/Alapadatok!$C$8</f>
        <v>37885.252689213245</v>
      </c>
      <c r="J5" s="54">
        <f t="shared" si="1"/>
        <v>97132.950967741941</v>
      </c>
      <c r="K5" s="54">
        <f t="shared" si="2"/>
        <v>135018.20365695519</v>
      </c>
      <c r="L5" s="55">
        <f>+K5*Alapadatok!$C$3</f>
        <v>33264434.834964048</v>
      </c>
      <c r="M5" s="95"/>
      <c r="N5" s="96"/>
    </row>
    <row r="6" spans="1:14" ht="14.25" thickTop="1" thickBot="1">
      <c r="A6" s="26">
        <v>5</v>
      </c>
      <c r="B6" s="49">
        <v>42124</v>
      </c>
      <c r="C6" s="92">
        <v>6</v>
      </c>
      <c r="D6" s="50">
        <v>41943</v>
      </c>
      <c r="E6" s="50">
        <v>42123</v>
      </c>
      <c r="F6" s="51">
        <f t="shared" si="0"/>
        <v>181</v>
      </c>
      <c r="G6" s="52">
        <f t="shared" si="3"/>
        <v>2622589.6761290315</v>
      </c>
      <c r="H6" s="53">
        <f>+Alapadatok!$C$2+2.64%</f>
        <v>2.7254E-2</v>
      </c>
      <c r="I6" s="54">
        <f>(G6*H6*F6)/Alapadatok!$C$8</f>
        <v>35936.574125035928</v>
      </c>
      <c r="J6" s="54">
        <f t="shared" si="1"/>
        <v>97132.950967741941</v>
      </c>
      <c r="K6" s="54">
        <f t="shared" si="2"/>
        <v>133069.52509277785</v>
      </c>
      <c r="L6" s="55">
        <f>+K6*Alapadatok!$C$3</f>
        <v>32784338.897107679</v>
      </c>
      <c r="M6" s="95">
        <v>2015</v>
      </c>
      <c r="N6" s="96">
        <f t="shared" ref="N6:N31" si="4">+L6+L7</f>
        <v>65382074.467425905</v>
      </c>
    </row>
    <row r="7" spans="1:14" ht="14.25" thickTop="1" thickBot="1">
      <c r="A7" s="26">
        <v>6</v>
      </c>
      <c r="B7" s="49">
        <v>42308</v>
      </c>
      <c r="C7" s="92">
        <v>7</v>
      </c>
      <c r="D7" s="50">
        <v>42124</v>
      </c>
      <c r="E7" s="50">
        <v>42307</v>
      </c>
      <c r="F7" s="51">
        <f t="shared" si="0"/>
        <v>184</v>
      </c>
      <c r="G7" s="52">
        <f t="shared" si="3"/>
        <v>2525456.7251612893</v>
      </c>
      <c r="H7" s="53">
        <f>+Alapadatok!$C$2+2.64%</f>
        <v>2.7254E-2</v>
      </c>
      <c r="I7" s="54">
        <f>(G7*H7*F7)/Alapadatok!$C$8</f>
        <v>35179.163211412291</v>
      </c>
      <c r="J7" s="54">
        <f t="shared" si="1"/>
        <v>97132.950967741941</v>
      </c>
      <c r="K7" s="54">
        <f t="shared" si="2"/>
        <v>132312.11417915422</v>
      </c>
      <c r="L7" s="55">
        <f>+K7*Alapadatok!$C$3</f>
        <v>32597735.570318226</v>
      </c>
      <c r="M7" s="95"/>
      <c r="N7" s="96"/>
    </row>
    <row r="8" spans="1:14" ht="14.25" thickTop="1" thickBot="1">
      <c r="A8" s="26">
        <v>7</v>
      </c>
      <c r="B8" s="49">
        <v>42490</v>
      </c>
      <c r="C8" s="92">
        <v>8</v>
      </c>
      <c r="D8" s="50">
        <v>42308</v>
      </c>
      <c r="E8" s="50">
        <v>42489</v>
      </c>
      <c r="F8" s="51">
        <f t="shared" si="0"/>
        <v>182</v>
      </c>
      <c r="G8" s="52">
        <f t="shared" si="3"/>
        <v>2428323.7741935472</v>
      </c>
      <c r="H8" s="53">
        <f>+Alapadatok!$C$2+2.64%</f>
        <v>2.7254E-2</v>
      </c>
      <c r="I8" s="54">
        <f>(G8*H8*F8)/Alapadatok!$C$8</f>
        <v>33458.443271723641</v>
      </c>
      <c r="J8" s="54">
        <f t="shared" si="1"/>
        <v>97132.950967741941</v>
      </c>
      <c r="K8" s="54">
        <f t="shared" si="2"/>
        <v>130591.39423946559</v>
      </c>
      <c r="L8" s="55">
        <f>+K8*Alapadatok!$C$3</f>
        <v>32173801.798777137</v>
      </c>
      <c r="M8" s="95">
        <v>2016</v>
      </c>
      <c r="N8" s="96">
        <f t="shared" ref="N8:N31" si="5">+L8+L9</f>
        <v>64104838.10444954</v>
      </c>
    </row>
    <row r="9" spans="1:14" ht="14.25" thickTop="1" thickBot="1">
      <c r="A9" s="26">
        <v>8</v>
      </c>
      <c r="B9" s="49">
        <v>42674</v>
      </c>
      <c r="C9" s="92">
        <v>9</v>
      </c>
      <c r="D9" s="50">
        <v>42490</v>
      </c>
      <c r="E9" s="50">
        <v>42673</v>
      </c>
      <c r="F9" s="51">
        <f t="shared" si="0"/>
        <v>184</v>
      </c>
      <c r="G9" s="52">
        <f t="shared" si="3"/>
        <v>2331190.8232258051</v>
      </c>
      <c r="H9" s="53">
        <f>+Alapadatok!$C$2+2.64%</f>
        <v>2.7254E-2</v>
      </c>
      <c r="I9" s="54">
        <f>(G9*H9*F9)/Alapadatok!$C$8</f>
        <v>32473.073733611338</v>
      </c>
      <c r="J9" s="54">
        <f t="shared" si="1"/>
        <v>97132.950967741941</v>
      </c>
      <c r="K9" s="54">
        <f t="shared" si="2"/>
        <v>129606.02470135328</v>
      </c>
      <c r="L9" s="55">
        <f>+K9*Alapadatok!$C$3</f>
        <v>31931036.305672407</v>
      </c>
      <c r="M9" s="95"/>
      <c r="N9" s="96"/>
    </row>
    <row r="10" spans="1:14" ht="14.25" thickTop="1" thickBot="1">
      <c r="A10" s="26">
        <v>9</v>
      </c>
      <c r="B10" s="49">
        <v>42855</v>
      </c>
      <c r="C10" s="92">
        <v>10</v>
      </c>
      <c r="D10" s="50">
        <v>42674</v>
      </c>
      <c r="E10" s="50">
        <v>42854</v>
      </c>
      <c r="F10" s="51">
        <f t="shared" si="0"/>
        <v>181</v>
      </c>
      <c r="G10" s="52">
        <f t="shared" si="3"/>
        <v>2234057.8722580629</v>
      </c>
      <c r="H10" s="53">
        <f>+Alapadatok!$C$2+2.64%</f>
        <v>2.7254E-2</v>
      </c>
      <c r="I10" s="54">
        <f>(G10*H10*F10)/Alapadatok!$C$8</f>
        <v>30612.637217623182</v>
      </c>
      <c r="J10" s="54">
        <f t="shared" si="1"/>
        <v>97132.950967741941</v>
      </c>
      <c r="K10" s="54">
        <f t="shared" si="2"/>
        <v>127745.58818536512</v>
      </c>
      <c r="L10" s="55">
        <f>+K10*Alapadatok!$C$3</f>
        <v>31472680.561228406</v>
      </c>
      <c r="M10" s="95">
        <v>2017</v>
      </c>
      <c r="N10" s="96">
        <f t="shared" ref="N10:N31" si="6">+L10+L11</f>
        <v>62737017.602254994</v>
      </c>
    </row>
    <row r="11" spans="1:14" ht="14.25" thickTop="1" thickBot="1">
      <c r="A11" s="26">
        <v>10</v>
      </c>
      <c r="B11" s="49">
        <v>43039</v>
      </c>
      <c r="C11" s="92">
        <v>11</v>
      </c>
      <c r="D11" s="50">
        <v>42855</v>
      </c>
      <c r="E11" s="50">
        <v>43038</v>
      </c>
      <c r="F11" s="51">
        <f t="shared" si="0"/>
        <v>184</v>
      </c>
      <c r="G11" s="52">
        <f t="shared" si="3"/>
        <v>2136924.9212903208</v>
      </c>
      <c r="H11" s="53">
        <f>+Alapadatok!$C$2+2.64%</f>
        <v>2.7254E-2</v>
      </c>
      <c r="I11" s="54">
        <f>(G11*H11*F11)/Alapadatok!$C$8</f>
        <v>29766.984255810381</v>
      </c>
      <c r="J11" s="54">
        <f t="shared" si="1"/>
        <v>97132.950967741941</v>
      </c>
      <c r="K11" s="54">
        <f t="shared" si="2"/>
        <v>126899.93522355233</v>
      </c>
      <c r="L11" s="55">
        <f>+K11*Alapadatok!$C$3</f>
        <v>31264337.041026589</v>
      </c>
      <c r="M11" s="95"/>
      <c r="N11" s="96"/>
    </row>
    <row r="12" spans="1:14" ht="14.25" thickTop="1" thickBot="1">
      <c r="A12" s="26">
        <v>11</v>
      </c>
      <c r="B12" s="49">
        <v>43220</v>
      </c>
      <c r="C12" s="92">
        <v>12</v>
      </c>
      <c r="D12" s="50">
        <v>43039</v>
      </c>
      <c r="E12" s="50">
        <v>43219</v>
      </c>
      <c r="F12" s="51">
        <f t="shared" si="0"/>
        <v>181</v>
      </c>
      <c r="G12" s="52">
        <f t="shared" si="3"/>
        <v>2039791.9703225789</v>
      </c>
      <c r="H12" s="53">
        <f>+Alapadatok!$C$2+2.64%</f>
        <v>2.7254E-2</v>
      </c>
      <c r="I12" s="54">
        <f>(G12*H12*F12)/Alapadatok!$C$8</f>
        <v>27950.668763916816</v>
      </c>
      <c r="J12" s="54">
        <f t="shared" si="1"/>
        <v>97132.950967741941</v>
      </c>
      <c r="K12" s="54">
        <f t="shared" si="2"/>
        <v>125083.61973165875</v>
      </c>
      <c r="L12" s="55">
        <f>+K12*Alapadatok!$C$3</f>
        <v>30816851.393288765</v>
      </c>
      <c r="M12" s="95">
        <v>2018</v>
      </c>
      <c r="N12" s="96">
        <f t="shared" ref="N12:N31" si="7">+L12+L13</f>
        <v>61414489.169669531</v>
      </c>
    </row>
    <row r="13" spans="1:14" ht="14.25" thickTop="1" thickBot="1">
      <c r="A13" s="26">
        <v>12</v>
      </c>
      <c r="B13" s="49">
        <v>43404</v>
      </c>
      <c r="C13" s="92">
        <v>13</v>
      </c>
      <c r="D13" s="50">
        <v>43220</v>
      </c>
      <c r="E13" s="50">
        <v>43403</v>
      </c>
      <c r="F13" s="51">
        <f t="shared" si="0"/>
        <v>184</v>
      </c>
      <c r="G13" s="52">
        <f t="shared" si="3"/>
        <v>1942659.019354837</v>
      </c>
      <c r="H13" s="53">
        <f>+Alapadatok!$C$2+2.64%</f>
        <v>2.7254E-2</v>
      </c>
      <c r="I13" s="54">
        <f>(G13*H13*F13)/Alapadatok!$C$8</f>
        <v>27060.894778009439</v>
      </c>
      <c r="J13" s="54">
        <f t="shared" si="1"/>
        <v>97132.950967741941</v>
      </c>
      <c r="K13" s="54">
        <f t="shared" si="2"/>
        <v>124193.84574575137</v>
      </c>
      <c r="L13" s="55">
        <f>+K13*Alapadatok!$C$3</f>
        <v>30597637.776380766</v>
      </c>
      <c r="M13" s="95"/>
      <c r="N13" s="96"/>
    </row>
    <row r="14" spans="1:14" ht="14.25" thickTop="1" thickBot="1">
      <c r="A14" s="26">
        <v>13</v>
      </c>
      <c r="B14" s="49">
        <v>43585</v>
      </c>
      <c r="C14" s="92">
        <v>14</v>
      </c>
      <c r="D14" s="50">
        <v>43404</v>
      </c>
      <c r="E14" s="50">
        <v>43584</v>
      </c>
      <c r="F14" s="51">
        <f t="shared" si="0"/>
        <v>181</v>
      </c>
      <c r="G14" s="52">
        <f t="shared" si="3"/>
        <v>1845526.0683870951</v>
      </c>
      <c r="H14" s="53">
        <f>+Alapadatok!$C$2+2.64%</f>
        <v>2.7254E-2</v>
      </c>
      <c r="I14" s="54">
        <f>(G14*H14*F14)/Alapadatok!$C$8</f>
        <v>25288.700310210454</v>
      </c>
      <c r="J14" s="54">
        <f t="shared" si="1"/>
        <v>97132.950967741941</v>
      </c>
      <c r="K14" s="54">
        <f t="shared" si="2"/>
        <v>122421.65127795239</v>
      </c>
      <c r="L14" s="55">
        <f>+K14*Alapadatok!$C$3</f>
        <v>30161022.225349132</v>
      </c>
      <c r="M14" s="95">
        <v>2019</v>
      </c>
      <c r="N14" s="96">
        <f t="shared" ref="N14:N31" si="8">+L14+L15</f>
        <v>60091960.737084076</v>
      </c>
    </row>
    <row r="15" spans="1:14" ht="14.25" thickTop="1" thickBot="1">
      <c r="A15" s="26">
        <v>14</v>
      </c>
      <c r="B15" s="49">
        <v>43769</v>
      </c>
      <c r="C15" s="92">
        <v>15</v>
      </c>
      <c r="D15" s="50">
        <v>43585</v>
      </c>
      <c r="E15" s="50">
        <v>43768</v>
      </c>
      <c r="F15" s="51">
        <f t="shared" si="0"/>
        <v>184</v>
      </c>
      <c r="G15" s="52">
        <f t="shared" si="3"/>
        <v>1748393.1174193532</v>
      </c>
      <c r="H15" s="53">
        <f>+Alapadatok!$C$2+2.64%</f>
        <v>2.7254E-2</v>
      </c>
      <c r="I15" s="54">
        <f>(G15*H15*F15)/Alapadatok!$C$8</f>
        <v>24354.805300208493</v>
      </c>
      <c r="J15" s="54">
        <f t="shared" si="1"/>
        <v>97132.950967741941</v>
      </c>
      <c r="K15" s="54">
        <f t="shared" si="2"/>
        <v>121487.75626795043</v>
      </c>
      <c r="L15" s="55">
        <f>+K15*Alapadatok!$C$3</f>
        <v>29930938.511734948</v>
      </c>
      <c r="M15" s="95"/>
      <c r="N15" s="96"/>
    </row>
    <row r="16" spans="1:14" ht="14.25" thickTop="1" thickBot="1">
      <c r="A16" s="26">
        <v>15</v>
      </c>
      <c r="B16" s="49">
        <v>43951</v>
      </c>
      <c r="C16" s="92">
        <v>16</v>
      </c>
      <c r="D16" s="50">
        <v>43769</v>
      </c>
      <c r="E16" s="50">
        <v>43950</v>
      </c>
      <c r="F16" s="51">
        <f t="shared" si="0"/>
        <v>182</v>
      </c>
      <c r="G16" s="52">
        <f t="shared" si="3"/>
        <v>1651260.1664516113</v>
      </c>
      <c r="H16" s="53">
        <f>+Alapadatok!$C$2+2.64%</f>
        <v>2.7254E-2</v>
      </c>
      <c r="I16" s="54">
        <f>(G16*H16*F16)/Alapadatok!$C$8</f>
        <v>22751.741424772066</v>
      </c>
      <c r="J16" s="54">
        <f t="shared" si="1"/>
        <v>97132.950967741941</v>
      </c>
      <c r="K16" s="54">
        <f t="shared" si="2"/>
        <v>119884.692392514</v>
      </c>
      <c r="L16" s="55">
        <f>+K16*Alapadatok!$C$3</f>
        <v>29535991.664743673</v>
      </c>
      <c r="M16" s="95">
        <v>2020</v>
      </c>
      <c r="N16" s="96">
        <f t="shared" ref="N16:N31" si="9">+L16+L17</f>
        <v>58800230.911832809</v>
      </c>
    </row>
    <row r="17" spans="1:14" ht="14.25" thickTop="1" thickBot="1">
      <c r="A17" s="26">
        <v>16</v>
      </c>
      <c r="B17" s="49">
        <v>44135</v>
      </c>
      <c r="C17" s="92">
        <v>17</v>
      </c>
      <c r="D17" s="50">
        <v>43951</v>
      </c>
      <c r="E17" s="50">
        <v>44134</v>
      </c>
      <c r="F17" s="51">
        <f t="shared" si="0"/>
        <v>184</v>
      </c>
      <c r="G17" s="52">
        <f t="shared" si="3"/>
        <v>1554127.2154838694</v>
      </c>
      <c r="H17" s="53">
        <f>+Alapadatok!$C$2+2.64%</f>
        <v>2.7254E-2</v>
      </c>
      <c r="I17" s="54">
        <f>(G17*H17*F17)/Alapadatok!$C$8</f>
        <v>21648.71582240755</v>
      </c>
      <c r="J17" s="54">
        <f t="shared" si="1"/>
        <v>97132.950967741941</v>
      </c>
      <c r="K17" s="54">
        <f t="shared" si="2"/>
        <v>118781.66679014949</v>
      </c>
      <c r="L17" s="55">
        <f>+K17*Alapadatok!$C$3</f>
        <v>29264239.247089133</v>
      </c>
      <c r="M17" s="95"/>
      <c r="N17" s="96"/>
    </row>
    <row r="18" spans="1:14" ht="14.25" thickTop="1" thickBot="1">
      <c r="A18" s="26">
        <v>17</v>
      </c>
      <c r="B18" s="49">
        <v>44316</v>
      </c>
      <c r="C18" s="92">
        <v>18</v>
      </c>
      <c r="D18" s="50">
        <v>44135</v>
      </c>
      <c r="E18" s="50">
        <v>44315</v>
      </c>
      <c r="F18" s="51">
        <f t="shared" si="0"/>
        <v>181</v>
      </c>
      <c r="G18" s="52">
        <f t="shared" si="3"/>
        <v>1456994.2645161275</v>
      </c>
      <c r="H18" s="53">
        <f>+Alapadatok!$C$2+2.64%</f>
        <v>2.7254E-2</v>
      </c>
      <c r="I18" s="54">
        <f>(G18*H18*F18)/Alapadatok!$C$8</f>
        <v>19964.763402797726</v>
      </c>
      <c r="J18" s="54">
        <f t="shared" si="1"/>
        <v>97132.950967741941</v>
      </c>
      <c r="K18" s="54">
        <f t="shared" si="2"/>
        <v>117097.71437053967</v>
      </c>
      <c r="L18" s="55">
        <f>+K18*Alapadatok!$C$3</f>
        <v>28849363.889469858</v>
      </c>
      <c r="M18" s="95">
        <v>2021</v>
      </c>
      <c r="N18" s="96">
        <f t="shared" ref="N18:N31" si="10">+L18+L19</f>
        <v>57446903.871913165</v>
      </c>
    </row>
    <row r="19" spans="1:14" ht="14.25" thickTop="1" thickBot="1">
      <c r="A19" s="26">
        <v>18</v>
      </c>
      <c r="B19" s="49">
        <v>44500</v>
      </c>
      <c r="C19" s="92">
        <v>19</v>
      </c>
      <c r="D19" s="50">
        <v>44316</v>
      </c>
      <c r="E19" s="50">
        <v>44499</v>
      </c>
      <c r="F19" s="51">
        <f t="shared" si="0"/>
        <v>184</v>
      </c>
      <c r="G19" s="52">
        <f t="shared" si="3"/>
        <v>1359861.3135483856</v>
      </c>
      <c r="H19" s="53">
        <f>+Alapadatok!$C$2+2.64%</f>
        <v>2.7254E-2</v>
      </c>
      <c r="I19" s="54">
        <f>(G19*H19*F19)/Alapadatok!$C$8</f>
        <v>18942.626344606604</v>
      </c>
      <c r="J19" s="54">
        <f t="shared" si="1"/>
        <v>97132.950967741941</v>
      </c>
      <c r="K19" s="54">
        <f t="shared" si="2"/>
        <v>116075.57731234854</v>
      </c>
      <c r="L19" s="55">
        <f>+K19*Alapadatok!$C$3</f>
        <v>28597539.98244331</v>
      </c>
      <c r="M19" s="95"/>
      <c r="N19" s="96"/>
    </row>
    <row r="20" spans="1:14" ht="14.25" thickTop="1" thickBot="1">
      <c r="A20" s="26">
        <v>19</v>
      </c>
      <c r="B20" s="49">
        <v>44681</v>
      </c>
      <c r="C20" s="92">
        <v>20</v>
      </c>
      <c r="D20" s="50">
        <v>44500</v>
      </c>
      <c r="E20" s="50">
        <v>44680</v>
      </c>
      <c r="F20" s="51">
        <f t="shared" si="0"/>
        <v>181</v>
      </c>
      <c r="G20" s="52">
        <f t="shared" si="3"/>
        <v>1262728.3625806437</v>
      </c>
      <c r="H20" s="53">
        <f>+Alapadatok!$C$2+2.64%</f>
        <v>2.7254E-2</v>
      </c>
      <c r="I20" s="54">
        <f>(G20*H20*F20)/Alapadatok!$C$8</f>
        <v>17302.794949091356</v>
      </c>
      <c r="J20" s="54">
        <f t="shared" si="1"/>
        <v>97132.950967741941</v>
      </c>
      <c r="K20" s="54">
        <f t="shared" si="2"/>
        <v>114435.7459168333</v>
      </c>
      <c r="L20" s="55">
        <f>+K20*Alapadatok!$C$3</f>
        <v>28193534.721530221</v>
      </c>
      <c r="M20" s="95">
        <v>2022</v>
      </c>
      <c r="N20" s="96">
        <f t="shared" ref="N20:N31" si="11">+L20+L21</f>
        <v>56124375.439327717</v>
      </c>
    </row>
    <row r="21" spans="1:14" ht="14.25" thickTop="1" thickBot="1">
      <c r="A21" s="26">
        <v>20</v>
      </c>
      <c r="B21" s="49">
        <v>44865</v>
      </c>
      <c r="C21" s="92">
        <v>21</v>
      </c>
      <c r="D21" s="50">
        <v>44681</v>
      </c>
      <c r="E21" s="50">
        <v>44864</v>
      </c>
      <c r="F21" s="51">
        <f t="shared" si="0"/>
        <v>184</v>
      </c>
      <c r="G21" s="52">
        <f t="shared" si="3"/>
        <v>1165595.4116129018</v>
      </c>
      <c r="H21" s="53">
        <f>+Alapadatok!$C$2+2.64%</f>
        <v>2.7254E-2</v>
      </c>
      <c r="I21" s="54">
        <f>(G21*H21*F21)/Alapadatok!$C$8</f>
        <v>16236.536866805658</v>
      </c>
      <c r="J21" s="54">
        <f t="shared" si="1"/>
        <v>97132.950967741941</v>
      </c>
      <c r="K21" s="54">
        <f t="shared" ref="K21:K32" si="12">+I21+J21</f>
        <v>113369.4878345476</v>
      </c>
      <c r="L21" s="55">
        <f>+K21*Alapadatok!$C$3</f>
        <v>27930840.717797492</v>
      </c>
      <c r="M21" s="95"/>
      <c r="N21" s="96"/>
    </row>
    <row r="22" spans="1:14" ht="14.25" thickTop="1" thickBot="1">
      <c r="A22" s="26">
        <v>21</v>
      </c>
      <c r="B22" s="49">
        <v>45046</v>
      </c>
      <c r="C22" s="92">
        <v>22</v>
      </c>
      <c r="D22" s="50">
        <v>44865</v>
      </c>
      <c r="E22" s="50">
        <v>45045</v>
      </c>
      <c r="F22" s="51">
        <f t="shared" si="0"/>
        <v>181</v>
      </c>
      <c r="G22" s="52">
        <f t="shared" si="3"/>
        <v>1068462.4606451599</v>
      </c>
      <c r="H22" s="53">
        <f>+Alapadatok!$C$2+2.64%</f>
        <v>2.7254E-2</v>
      </c>
      <c r="I22" s="54">
        <f>(G22*H22*F22)/Alapadatok!$C$8</f>
        <v>14640.826495384992</v>
      </c>
      <c r="J22" s="54">
        <f t="shared" si="1"/>
        <v>97132.950967741941</v>
      </c>
      <c r="K22" s="54">
        <f t="shared" si="12"/>
        <v>111773.77746312693</v>
      </c>
      <c r="L22" s="55">
        <f>+K22*Alapadatok!$C$3</f>
        <v>27537705.553590581</v>
      </c>
      <c r="M22" s="95">
        <v>2023</v>
      </c>
      <c r="N22" s="96">
        <f t="shared" ref="N22:N31" si="13">+L22+L23</f>
        <v>54801847.006742254</v>
      </c>
    </row>
    <row r="23" spans="1:14" ht="14.25" thickTop="1" thickBot="1">
      <c r="A23" s="26">
        <v>22</v>
      </c>
      <c r="B23" s="49">
        <v>45230</v>
      </c>
      <c r="C23" s="92">
        <v>23</v>
      </c>
      <c r="D23" s="50">
        <v>45046</v>
      </c>
      <c r="E23" s="50">
        <v>45229</v>
      </c>
      <c r="F23" s="51">
        <f t="shared" si="0"/>
        <v>184</v>
      </c>
      <c r="G23" s="52">
        <f t="shared" si="3"/>
        <v>971329.50967741804</v>
      </c>
      <c r="H23" s="53">
        <f>+Alapadatok!$C$2+2.64%</f>
        <v>2.7254E-2</v>
      </c>
      <c r="I23" s="54">
        <f>(G23*H23*F23)/Alapadatok!$C$8</f>
        <v>13530.447389004714</v>
      </c>
      <c r="J23" s="54">
        <f t="shared" si="1"/>
        <v>97132.950967741941</v>
      </c>
      <c r="K23" s="54">
        <f t="shared" si="12"/>
        <v>110663.39835674665</v>
      </c>
      <c r="L23" s="55">
        <f>+K23*Alapadatok!$C$3</f>
        <v>27264141.453151673</v>
      </c>
      <c r="M23" s="95"/>
      <c r="N23" s="96"/>
    </row>
    <row r="24" spans="1:14" ht="14.25" thickTop="1" thickBot="1">
      <c r="A24" s="26">
        <v>23</v>
      </c>
      <c r="B24" s="49">
        <v>45412</v>
      </c>
      <c r="C24" s="92">
        <v>24</v>
      </c>
      <c r="D24" s="50">
        <v>45230</v>
      </c>
      <c r="E24" s="50">
        <v>45411</v>
      </c>
      <c r="F24" s="51">
        <f t="shared" si="0"/>
        <v>182</v>
      </c>
      <c r="G24" s="52">
        <f t="shared" si="3"/>
        <v>874196.55870967614</v>
      </c>
      <c r="H24" s="53">
        <f>+Alapadatok!$C$2+2.64%</f>
        <v>2.7254E-2</v>
      </c>
      <c r="I24" s="54">
        <f>(G24*H24*F24)/Alapadatok!$C$8</f>
        <v>12045.039577820498</v>
      </c>
      <c r="J24" s="54">
        <f t="shared" si="1"/>
        <v>97132.950967741941</v>
      </c>
      <c r="K24" s="54">
        <f t="shared" si="12"/>
        <v>109177.99054556244</v>
      </c>
      <c r="L24" s="55">
        <f>+K24*Alapadatok!$C$3</f>
        <v>26898181.53071022</v>
      </c>
      <c r="M24" s="95">
        <v>2024</v>
      </c>
      <c r="N24" s="96">
        <f t="shared" ref="N24:N31" si="14">+L24+L25</f>
        <v>53495623.719216079</v>
      </c>
    </row>
    <row r="25" spans="1:14" ht="14.25" thickTop="1" thickBot="1">
      <c r="A25" s="26">
        <v>24</v>
      </c>
      <c r="B25" s="49">
        <v>45596</v>
      </c>
      <c r="C25" s="92">
        <v>25</v>
      </c>
      <c r="D25" s="50">
        <v>45412</v>
      </c>
      <c r="E25" s="50">
        <v>45595</v>
      </c>
      <c r="F25" s="51">
        <f t="shared" si="0"/>
        <v>184</v>
      </c>
      <c r="G25" s="52">
        <f t="shared" si="3"/>
        <v>777063.60774193425</v>
      </c>
      <c r="H25" s="53">
        <f>+Alapadatok!$C$2+2.64%</f>
        <v>2.7254E-2</v>
      </c>
      <c r="I25" s="54">
        <f>(G25*H25*F25)/Alapadatok!$C$8</f>
        <v>10824.357911203768</v>
      </c>
      <c r="J25" s="54">
        <f t="shared" si="1"/>
        <v>97132.950967741941</v>
      </c>
      <c r="K25" s="54">
        <f t="shared" si="12"/>
        <v>107957.30887894571</v>
      </c>
      <c r="L25" s="55">
        <f>+K25*Alapadatok!$C$3</f>
        <v>26597442.188505854</v>
      </c>
      <c r="M25" s="95"/>
      <c r="N25" s="96"/>
    </row>
    <row r="26" spans="1:14" ht="14.25" thickTop="1" thickBot="1">
      <c r="A26" s="26">
        <v>25</v>
      </c>
      <c r="B26" s="49">
        <v>45777</v>
      </c>
      <c r="C26" s="92">
        <v>26</v>
      </c>
      <c r="D26" s="50">
        <v>45596</v>
      </c>
      <c r="E26" s="50">
        <v>45776</v>
      </c>
      <c r="F26" s="51">
        <f t="shared" si="0"/>
        <v>181</v>
      </c>
      <c r="G26" s="52">
        <f t="shared" si="3"/>
        <v>679930.65677419235</v>
      </c>
      <c r="H26" s="53">
        <f>+Alapadatok!$C$2+2.64%</f>
        <v>2.7254E-2</v>
      </c>
      <c r="I26" s="54">
        <f>(G26*H26*F26)/Alapadatok!$C$8</f>
        <v>9316.8895879722641</v>
      </c>
      <c r="J26" s="54">
        <f t="shared" si="1"/>
        <v>97132.950967741941</v>
      </c>
      <c r="K26" s="54">
        <f t="shared" si="12"/>
        <v>106449.84055571421</v>
      </c>
      <c r="L26" s="55">
        <f>+K26*Alapadatok!$C$3</f>
        <v>26226047.217711311</v>
      </c>
      <c r="M26" s="95">
        <v>2025</v>
      </c>
      <c r="N26" s="96">
        <f t="shared" ref="N26:N31" si="15">+L26+L27</f>
        <v>52156790.141571343</v>
      </c>
    </row>
    <row r="27" spans="1:14" ht="14.25" thickTop="1" thickBot="1">
      <c r="A27" s="26">
        <v>26</v>
      </c>
      <c r="B27" s="49">
        <v>45961</v>
      </c>
      <c r="C27" s="92">
        <v>27</v>
      </c>
      <c r="D27" s="50">
        <v>45777</v>
      </c>
      <c r="E27" s="50">
        <v>45960</v>
      </c>
      <c r="F27" s="51">
        <f t="shared" si="0"/>
        <v>184</v>
      </c>
      <c r="G27" s="52">
        <f t="shared" si="3"/>
        <v>582797.70580645045</v>
      </c>
      <c r="H27" s="53">
        <f>+Alapadatok!$C$2+2.64%</f>
        <v>2.7254E-2</v>
      </c>
      <c r="I27" s="54">
        <f>(G27*H27*F27)/Alapadatok!$C$8</f>
        <v>8118.2684334028227</v>
      </c>
      <c r="J27" s="54">
        <f t="shared" si="1"/>
        <v>97132.950967741941</v>
      </c>
      <c r="K27" s="54">
        <f t="shared" si="12"/>
        <v>105251.21940114476</v>
      </c>
      <c r="L27" s="55">
        <f>+K27*Alapadatok!$C$3</f>
        <v>25930742.923860036</v>
      </c>
      <c r="M27" s="95"/>
      <c r="N27" s="96"/>
    </row>
    <row r="28" spans="1:14" ht="14.25" thickTop="1" thickBot="1">
      <c r="A28" s="26">
        <v>27</v>
      </c>
      <c r="B28" s="49">
        <v>46142</v>
      </c>
      <c r="C28" s="92">
        <v>28</v>
      </c>
      <c r="D28" s="50">
        <v>45961</v>
      </c>
      <c r="E28" s="50">
        <v>46141</v>
      </c>
      <c r="F28" s="51">
        <f t="shared" si="0"/>
        <v>181</v>
      </c>
      <c r="G28" s="52">
        <f t="shared" si="3"/>
        <v>485664.7548387085</v>
      </c>
      <c r="H28" s="53">
        <f>+Alapadatok!$C$2+2.64%</f>
        <v>2.7254E-2</v>
      </c>
      <c r="I28" s="54">
        <f>(G28*H28*F28)/Alapadatok!$C$8</f>
        <v>6654.9211342658973</v>
      </c>
      <c r="J28" s="54">
        <f t="shared" si="1"/>
        <v>97132.950967741941</v>
      </c>
      <c r="K28" s="54">
        <f t="shared" si="12"/>
        <v>103787.87210200784</v>
      </c>
      <c r="L28" s="55">
        <f>+K28*Alapadatok!$C$3</f>
        <v>25570218.04977167</v>
      </c>
      <c r="M28" s="95">
        <v>2026</v>
      </c>
      <c r="N28" s="96">
        <f t="shared" ref="N28:N31" si="16">+L28+L29</f>
        <v>50834261.708985887</v>
      </c>
    </row>
    <row r="29" spans="1:14" ht="14.25" thickTop="1" thickBot="1">
      <c r="A29" s="26">
        <v>28</v>
      </c>
      <c r="B29" s="49">
        <v>46326</v>
      </c>
      <c r="C29" s="92">
        <v>29</v>
      </c>
      <c r="D29" s="50">
        <v>46142</v>
      </c>
      <c r="E29" s="50">
        <v>46325</v>
      </c>
      <c r="F29" s="51">
        <f t="shared" si="0"/>
        <v>184</v>
      </c>
      <c r="G29" s="52">
        <f t="shared" si="3"/>
        <v>388531.80387096654</v>
      </c>
      <c r="H29" s="53">
        <f>+Alapadatok!$C$2+2.64%</f>
        <v>2.7254E-2</v>
      </c>
      <c r="I29" s="54">
        <f>(G29*H29*F29)/Alapadatok!$C$8</f>
        <v>5412.1789556018766</v>
      </c>
      <c r="J29" s="54">
        <f t="shared" si="1"/>
        <v>97132.950967741941</v>
      </c>
      <c r="K29" s="54">
        <f t="shared" si="12"/>
        <v>102545.12992334382</v>
      </c>
      <c r="L29" s="55">
        <f>+K29*Alapadatok!$C$3</f>
        <v>25264043.659214217</v>
      </c>
      <c r="M29" s="95"/>
      <c r="N29" s="96"/>
    </row>
    <row r="30" spans="1:14" ht="14.25" thickTop="1" thickBot="1">
      <c r="A30" s="26">
        <v>29</v>
      </c>
      <c r="B30" s="49">
        <v>46507</v>
      </c>
      <c r="C30" s="92">
        <v>30</v>
      </c>
      <c r="D30" s="50">
        <v>46326</v>
      </c>
      <c r="E30" s="50">
        <v>46506</v>
      </c>
      <c r="F30" s="51">
        <f t="shared" si="0"/>
        <v>181</v>
      </c>
      <c r="G30" s="52">
        <f t="shared" si="3"/>
        <v>291398.85290322459</v>
      </c>
      <c r="H30" s="53">
        <f>+Alapadatok!$C$2+2.64%</f>
        <v>2.7254E-2</v>
      </c>
      <c r="I30" s="54">
        <f>(G30*H30*F30)/Alapadatok!$C$8</f>
        <v>3992.9526805595315</v>
      </c>
      <c r="J30" s="54">
        <f t="shared" si="1"/>
        <v>97132.950967741941</v>
      </c>
      <c r="K30" s="54">
        <f t="shared" si="12"/>
        <v>101125.90364830148</v>
      </c>
      <c r="L30" s="55">
        <f>+K30*Alapadatok!$C$3</f>
        <v>24914388.881832037</v>
      </c>
      <c r="M30" s="95">
        <v>2027</v>
      </c>
      <c r="N30" s="96">
        <f t="shared" ref="N30:N31" si="17">+L30+L31</f>
        <v>49511733.276400432</v>
      </c>
    </row>
    <row r="31" spans="1:14" ht="14.25" thickTop="1" thickBot="1">
      <c r="A31" s="26">
        <v>30</v>
      </c>
      <c r="B31" s="49">
        <v>46691</v>
      </c>
      <c r="C31" s="92">
        <v>31</v>
      </c>
      <c r="D31" s="50">
        <v>46507</v>
      </c>
      <c r="E31" s="50">
        <v>46690</v>
      </c>
      <c r="F31" s="51">
        <f t="shared" si="0"/>
        <v>184</v>
      </c>
      <c r="G31" s="52">
        <f t="shared" si="3"/>
        <v>194265.90193548263</v>
      </c>
      <c r="H31" s="53">
        <f>+Alapadatok!$C$2+2.64%</f>
        <v>2.7254E-2</v>
      </c>
      <c r="I31" s="54">
        <f>(G31*H31*F31)/Alapadatok!$C$8</f>
        <v>2706.0894778009292</v>
      </c>
      <c r="J31" s="54">
        <f t="shared" si="1"/>
        <v>97132.950967741941</v>
      </c>
      <c r="K31" s="54">
        <f t="shared" si="12"/>
        <v>99839.040445542865</v>
      </c>
      <c r="L31" s="55">
        <f>+K31*Alapadatok!$C$3</f>
        <v>24597344.394568395</v>
      </c>
      <c r="M31" s="95"/>
      <c r="N31" s="96"/>
    </row>
    <row r="32" spans="1:14" ht="13.5" thickTop="1">
      <c r="A32" s="26">
        <v>31</v>
      </c>
      <c r="B32" s="49">
        <v>46843</v>
      </c>
      <c r="C32" s="92">
        <v>32</v>
      </c>
      <c r="D32" s="50">
        <v>46691</v>
      </c>
      <c r="E32" s="50">
        <v>46872</v>
      </c>
      <c r="F32" s="51">
        <f t="shared" si="0"/>
        <v>182</v>
      </c>
      <c r="G32" s="56">
        <f t="shared" si="3"/>
        <v>97132.95096774069</v>
      </c>
      <c r="H32" s="53">
        <f>+Alapadatok!$C$2+2.64%</f>
        <v>2.7254E-2</v>
      </c>
      <c r="I32" s="54">
        <f>(G32*H32*F32)/Alapadatok!$C$8</f>
        <v>1338.3377308689292</v>
      </c>
      <c r="J32" s="54">
        <f t="shared" si="1"/>
        <v>97132.950967741941</v>
      </c>
      <c r="K32" s="54">
        <f t="shared" si="12"/>
        <v>98471.288698610864</v>
      </c>
      <c r="L32" s="97">
        <f>+K32*Alapadatok!$C$3</f>
        <v>24260371.39667676</v>
      </c>
      <c r="M32" s="98">
        <v>2028</v>
      </c>
      <c r="N32" s="99">
        <f>+L32</f>
        <v>24260371.39667676</v>
      </c>
    </row>
    <row r="33" spans="1:14">
      <c r="A33" s="57"/>
      <c r="B33" s="100" t="s">
        <v>3</v>
      </c>
      <c r="C33" s="100"/>
      <c r="D33" s="101"/>
      <c r="E33" s="71"/>
      <c r="F33" s="71"/>
      <c r="G33" s="52"/>
      <c r="H33" s="53"/>
      <c r="I33" s="72">
        <f>SUM(I2:I32)</f>
        <v>666565.70990332239</v>
      </c>
      <c r="J33" s="73">
        <f>SUM(J2:J32)</f>
        <v>3011121.4800000014</v>
      </c>
      <c r="K33" s="73">
        <f>SUM(K2:K32)</f>
        <v>3677687.1899033221</v>
      </c>
      <c r="L33" s="55"/>
      <c r="M33" s="102"/>
      <c r="N33" s="87"/>
    </row>
    <row r="34" spans="1:14">
      <c r="A34" s="57"/>
      <c r="B34" s="100"/>
      <c r="C34" s="100"/>
      <c r="D34" s="71"/>
      <c r="E34" s="71"/>
      <c r="F34" s="71"/>
      <c r="G34" s="74"/>
      <c r="H34" s="75"/>
      <c r="I34" s="76">
        <f>+I33*Alapadatok!$C$3</f>
        <v>164221793.94888154</v>
      </c>
      <c r="J34" s="76">
        <f>+J33*Alapadatok!$C$3</f>
        <v>741849999.02760041</v>
      </c>
      <c r="K34" s="76">
        <f>+K33*Alapadatok!$C$3</f>
        <v>906071792.97648144</v>
      </c>
      <c r="L34" s="77"/>
      <c r="M34" s="103"/>
      <c r="N34" s="89"/>
    </row>
    <row r="37" spans="1:14" ht="24" customHeight="1">
      <c r="G37" s="25"/>
      <c r="H37" s="25"/>
      <c r="I37" s="9"/>
      <c r="J37" s="9"/>
    </row>
    <row r="38" spans="1:14" ht="27.75" customHeight="1">
      <c r="G38" s="25"/>
      <c r="H38" s="25"/>
      <c r="I38" s="9"/>
    </row>
    <row r="53" spans="12:12">
      <c r="L53" s="22"/>
    </row>
    <row r="54" spans="12:12">
      <c r="L54" s="22"/>
    </row>
    <row r="55" spans="12:12">
      <c r="L55" s="22"/>
    </row>
    <row r="56" spans="12:12">
      <c r="L56" s="23"/>
    </row>
    <row r="57" spans="12:12">
      <c r="L57" s="23"/>
    </row>
    <row r="58" spans="12:12">
      <c r="L58" s="23"/>
    </row>
    <row r="59" spans="12:12">
      <c r="L59" s="22"/>
    </row>
    <row r="60" spans="12:12">
      <c r="L60" s="22"/>
    </row>
    <row r="61" spans="12:12">
      <c r="L61" s="22"/>
    </row>
    <row r="62" spans="12:12">
      <c r="L62" s="22"/>
    </row>
    <row r="63" spans="12:12">
      <c r="L63" s="22"/>
    </row>
    <row r="64" spans="12:12">
      <c r="L64" s="22"/>
    </row>
  </sheetData>
  <sheetProtection password="C6D6" sheet="1" objects="1" scenarios="1"/>
  <mergeCells count="33">
    <mergeCell ref="N30:N31"/>
    <mergeCell ref="M28:M29"/>
    <mergeCell ref="M30:M31"/>
    <mergeCell ref="N2:N3"/>
    <mergeCell ref="N4:N5"/>
    <mergeCell ref="N6:N7"/>
    <mergeCell ref="N8:N9"/>
    <mergeCell ref="N10:N11"/>
    <mergeCell ref="N12:N13"/>
    <mergeCell ref="N14:N15"/>
    <mergeCell ref="N16:N17"/>
    <mergeCell ref="N18:N19"/>
    <mergeCell ref="N20:N21"/>
    <mergeCell ref="N22:N23"/>
    <mergeCell ref="N24:N25"/>
    <mergeCell ref="N26:N27"/>
    <mergeCell ref="N28:N29"/>
    <mergeCell ref="D1:E1"/>
    <mergeCell ref="G37:H37"/>
    <mergeCell ref="G38:H38"/>
    <mergeCell ref="M2:M3"/>
    <mergeCell ref="M4:M5"/>
    <mergeCell ref="M6:M7"/>
    <mergeCell ref="M8:M9"/>
    <mergeCell ref="M10:M11"/>
    <mergeCell ref="M12:M13"/>
    <mergeCell ref="M14:M15"/>
    <mergeCell ref="M16:M17"/>
    <mergeCell ref="M18:M19"/>
    <mergeCell ref="M20:M21"/>
    <mergeCell ref="M22:M23"/>
    <mergeCell ref="M24:M25"/>
    <mergeCell ref="M26:M27"/>
  </mergeCells>
  <phoneticPr fontId="2" type="noConversion"/>
  <pageMargins left="0.75" right="0.75" top="1" bottom="1" header="0.5" footer="0.5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3"/>
  <sheetViews>
    <sheetView zoomScaleNormal="100" workbookViewId="0">
      <pane xSplit="5" ySplit="1" topLeftCell="F2" activePane="bottomRight" state="frozen"/>
      <selection activeCell="D43" activeCellId="1" sqref="K3:K11 D43"/>
      <selection pane="topRight" activeCell="D43" activeCellId="1" sqref="K3:K11 D43"/>
      <selection pane="bottomLeft" activeCell="D43" activeCellId="1" sqref="K3:K11 D43"/>
      <selection pane="bottomRight" activeCell="H28" sqref="H28"/>
    </sheetView>
  </sheetViews>
  <sheetFormatPr defaultRowHeight="12.75"/>
  <cols>
    <col min="1" max="1" width="3" style="1" bestFit="1" customWidth="1"/>
    <col min="2" max="2" width="12.5703125" style="1" customWidth="1"/>
    <col min="3" max="3" width="12.7109375" style="2" customWidth="1"/>
    <col min="4" max="4" width="13.85546875" style="2" customWidth="1"/>
    <col min="5" max="5" width="4.42578125" style="2" customWidth="1"/>
    <col min="6" max="6" width="12.85546875" style="2" bestFit="1" customWidth="1"/>
    <col min="7" max="7" width="13.42578125" style="3" customWidth="1"/>
    <col min="8" max="8" width="13.85546875" style="2" bestFit="1" customWidth="1"/>
    <col min="9" max="9" width="12.7109375" style="2" bestFit="1" customWidth="1"/>
    <col min="10" max="10" width="13.28515625" style="2" bestFit="1" customWidth="1"/>
    <col min="11" max="11" width="20.140625" style="2" bestFit="1" customWidth="1"/>
    <col min="12" max="12" width="5" style="2" bestFit="1" customWidth="1"/>
    <col min="13" max="13" width="20.140625" style="2" customWidth="1"/>
    <col min="14" max="16384" width="9.140625" style="2"/>
  </cols>
  <sheetData>
    <row r="1" spans="1:13" ht="63.75">
      <c r="A1" s="26"/>
      <c r="B1" s="27" t="s">
        <v>2</v>
      </c>
      <c r="C1" s="28" t="s">
        <v>1</v>
      </c>
      <c r="D1" s="28"/>
      <c r="E1" s="29" t="s">
        <v>0</v>
      </c>
      <c r="F1" s="30" t="s">
        <v>11</v>
      </c>
      <c r="G1" s="31" t="s">
        <v>31</v>
      </c>
      <c r="H1" s="30" t="s">
        <v>6</v>
      </c>
      <c r="I1" s="30" t="s">
        <v>7</v>
      </c>
      <c r="J1" s="30" t="s">
        <v>8</v>
      </c>
      <c r="K1" s="32" t="s">
        <v>4</v>
      </c>
      <c r="L1" s="33" t="s">
        <v>35</v>
      </c>
      <c r="M1" s="34" t="s">
        <v>36</v>
      </c>
    </row>
    <row r="2" spans="1:13" ht="13.5" thickBot="1">
      <c r="A2" s="26">
        <v>1</v>
      </c>
      <c r="B2" s="49">
        <v>41394</v>
      </c>
      <c r="C2" s="50">
        <v>41213</v>
      </c>
      <c r="D2" s="50">
        <v>41393</v>
      </c>
      <c r="E2" s="51">
        <f t="shared" ref="E2:E21" si="0">D2-C2+1</f>
        <v>181</v>
      </c>
      <c r="F2" s="52">
        <f>+Alapadatok!G3</f>
        <v>3011121.48</v>
      </c>
      <c r="G2" s="53">
        <v>2.7730000000000001E-2</v>
      </c>
      <c r="H2" s="54">
        <f>(F2*G2*E2)/Alapadatok!$C$8</f>
        <v>41981.139316423338</v>
      </c>
      <c r="I2" s="54">
        <f>+$F$2/31</f>
        <v>97132.950967741941</v>
      </c>
      <c r="J2" s="54">
        <f>+H2+I2</f>
        <v>139114.09028416529</v>
      </c>
      <c r="K2" s="78">
        <f>+J2*Alapadatok!$C$3</f>
        <v>34273538.423309803</v>
      </c>
      <c r="L2" s="79">
        <v>2013</v>
      </c>
      <c r="M2" s="80">
        <f>+K2+K4+H3*Alapadatok!C3</f>
        <v>65387201.053922452</v>
      </c>
    </row>
    <row r="3" spans="1:13" ht="13.5" thickBot="1">
      <c r="A3" s="26">
        <v>2</v>
      </c>
      <c r="B3" s="42">
        <v>41453</v>
      </c>
      <c r="C3" s="43">
        <v>41394</v>
      </c>
      <c r="D3" s="43">
        <v>41452</v>
      </c>
      <c r="E3" s="44">
        <f t="shared" si="0"/>
        <v>59</v>
      </c>
      <c r="F3" s="45">
        <f>+F2-I2</f>
        <v>2913988.5290322579</v>
      </c>
      <c r="G3" s="46">
        <f>+Alapadatok!$C$2+2.64%</f>
        <v>2.7254E-2</v>
      </c>
      <c r="H3" s="47">
        <f>(F3*G3*E3)/Alapadatok!$C$8</f>
        <v>13015.702107901288</v>
      </c>
      <c r="I3" s="47">
        <f>+Alapadatok!C11</f>
        <v>1208464.618257093</v>
      </c>
      <c r="J3" s="47">
        <f>+H3+I3</f>
        <v>1221480.3203649942</v>
      </c>
      <c r="K3" s="81">
        <f>+J3*Alapadatok!$C$3</f>
        <v>300936106.52832365</v>
      </c>
      <c r="L3" s="82"/>
      <c r="M3" s="83"/>
    </row>
    <row r="4" spans="1:13" ht="13.5" thickBot="1">
      <c r="A4" s="26">
        <v>3</v>
      </c>
      <c r="B4" s="49">
        <v>41578</v>
      </c>
      <c r="C4" s="50">
        <v>41453</v>
      </c>
      <c r="D4" s="50">
        <v>41577</v>
      </c>
      <c r="E4" s="51">
        <f t="shared" si="0"/>
        <v>125</v>
      </c>
      <c r="F4" s="52">
        <f>+F3-I3</f>
        <v>1705523.9107751648</v>
      </c>
      <c r="G4" s="53">
        <f>+Alapadatok!$C$2+2.64%</f>
        <v>2.7254E-2</v>
      </c>
      <c r="H4" s="54">
        <f>(F4*G4*E4)/Alapadatok!$C$8</f>
        <v>16139.704397314701</v>
      </c>
      <c r="I4" s="54">
        <f t="shared" ref="I4:I20" si="1">+$F$2/31</f>
        <v>97132.950967741941</v>
      </c>
      <c r="J4" s="54">
        <f t="shared" ref="J4:J21" si="2">+H4+I4</f>
        <v>113272.65536505665</v>
      </c>
      <c r="K4" s="78">
        <f>+J4*Alapadatok!$C$3</f>
        <v>27906984.102289006</v>
      </c>
      <c r="L4" s="82"/>
      <c r="M4" s="83"/>
    </row>
    <row r="5" spans="1:13" ht="13.5" thickBot="1">
      <c r="A5" s="26">
        <v>4</v>
      </c>
      <c r="B5" s="49">
        <v>41759</v>
      </c>
      <c r="C5" s="50">
        <v>41578</v>
      </c>
      <c r="D5" s="50">
        <v>41758</v>
      </c>
      <c r="E5" s="51">
        <f t="shared" si="0"/>
        <v>181</v>
      </c>
      <c r="F5" s="52">
        <f t="shared" ref="F5:F21" si="3">+F4-I4</f>
        <v>1608390.9598074229</v>
      </c>
      <c r="G5" s="53">
        <f>+Alapadatok!$C$2+2.64%</f>
        <v>2.7254E-2</v>
      </c>
      <c r="H5" s="54">
        <f>(F5*G5*E5)/Alapadatok!$C$8</f>
        <v>22039.307740458506</v>
      </c>
      <c r="I5" s="54">
        <f t="shared" si="1"/>
        <v>97132.950967741941</v>
      </c>
      <c r="J5" s="54">
        <f t="shared" si="2"/>
        <v>119172.25870820045</v>
      </c>
      <c r="K5" s="78">
        <f>+J5*Alapadatok!$C$3</f>
        <v>29360469.377939343</v>
      </c>
      <c r="L5" s="82">
        <v>2014</v>
      </c>
      <c r="M5" s="83">
        <f>+K5+K6</f>
        <v>58477586.210539483</v>
      </c>
    </row>
    <row r="6" spans="1:13" ht="13.5" thickBot="1">
      <c r="A6" s="26">
        <v>5</v>
      </c>
      <c r="B6" s="49">
        <v>41943</v>
      </c>
      <c r="C6" s="50">
        <v>41759</v>
      </c>
      <c r="D6" s="50">
        <v>41942</v>
      </c>
      <c r="E6" s="51">
        <f t="shared" si="0"/>
        <v>184</v>
      </c>
      <c r="F6" s="52">
        <f t="shared" si="3"/>
        <v>1511258.008839681</v>
      </c>
      <c r="G6" s="53">
        <f>+Alapadatok!$C$2+2.64%</f>
        <v>2.7254E-2</v>
      </c>
      <c r="H6" s="54">
        <f>(F6*G6*E6)/Alapadatok!$C$8</f>
        <v>21051.555395046296</v>
      </c>
      <c r="I6" s="54">
        <f t="shared" si="1"/>
        <v>97132.950967741941</v>
      </c>
      <c r="J6" s="54">
        <f t="shared" si="2"/>
        <v>118184.50636278823</v>
      </c>
      <c r="K6" s="78">
        <f>+J6*Alapadatok!$C$3</f>
        <v>29117116.832600139</v>
      </c>
      <c r="L6" s="82"/>
      <c r="M6" s="83"/>
    </row>
    <row r="7" spans="1:13" ht="13.5" thickBot="1">
      <c r="A7" s="26">
        <v>6</v>
      </c>
      <c r="B7" s="49">
        <v>42124</v>
      </c>
      <c r="C7" s="50">
        <v>41943</v>
      </c>
      <c r="D7" s="50">
        <v>42123</v>
      </c>
      <c r="E7" s="51">
        <f t="shared" si="0"/>
        <v>181</v>
      </c>
      <c r="F7" s="52">
        <f t="shared" si="3"/>
        <v>1414125.0578719391</v>
      </c>
      <c r="G7" s="53">
        <f>+Alapadatok!$C$2+2.64%</f>
        <v>2.7254E-2</v>
      </c>
      <c r="H7" s="54">
        <f>(F7*G7*E7)/Alapadatok!$C$8</f>
        <v>19377.339286752143</v>
      </c>
      <c r="I7" s="54">
        <f t="shared" si="1"/>
        <v>97132.950967741941</v>
      </c>
      <c r="J7" s="54">
        <f t="shared" si="2"/>
        <v>116510.29025449409</v>
      </c>
      <c r="K7" s="78">
        <f>+J7*Alapadatok!$C$3</f>
        <v>28704640.20999971</v>
      </c>
      <c r="L7" s="82">
        <v>2015</v>
      </c>
      <c r="M7" s="83">
        <f t="shared" ref="M7:M20" si="4">+K7+K8</f>
        <v>57155057.777954027</v>
      </c>
    </row>
    <row r="8" spans="1:13" ht="13.5" thickBot="1">
      <c r="A8" s="26">
        <v>7</v>
      </c>
      <c r="B8" s="49">
        <v>42308</v>
      </c>
      <c r="C8" s="50">
        <v>42124</v>
      </c>
      <c r="D8" s="50">
        <v>42307</v>
      </c>
      <c r="E8" s="51">
        <f t="shared" si="0"/>
        <v>184</v>
      </c>
      <c r="F8" s="52">
        <f t="shared" si="3"/>
        <v>1316992.1069041973</v>
      </c>
      <c r="G8" s="53">
        <f>+Alapadatok!$C$2+2.64%</f>
        <v>2.7254E-2</v>
      </c>
      <c r="H8" s="54">
        <f>(F8*G8*E8)/Alapadatok!$C$8</f>
        <v>18345.46591724535</v>
      </c>
      <c r="I8" s="54">
        <f t="shared" si="1"/>
        <v>97132.950967741941</v>
      </c>
      <c r="J8" s="54">
        <f t="shared" si="2"/>
        <v>115478.41688498729</v>
      </c>
      <c r="K8" s="78">
        <f>+J8*Alapadatok!$C$3</f>
        <v>28450417.56795432</v>
      </c>
      <c r="L8" s="82"/>
      <c r="M8" s="83"/>
    </row>
    <row r="9" spans="1:13" ht="13.5" thickBot="1">
      <c r="A9" s="26">
        <v>8</v>
      </c>
      <c r="B9" s="49">
        <v>42490</v>
      </c>
      <c r="C9" s="50">
        <v>42308</v>
      </c>
      <c r="D9" s="50">
        <v>42489</v>
      </c>
      <c r="E9" s="51">
        <f t="shared" si="0"/>
        <v>182</v>
      </c>
      <c r="F9" s="52">
        <f t="shared" si="3"/>
        <v>1219859.1559364554</v>
      </c>
      <c r="G9" s="53">
        <f>+Alapadatok!$C$2+2.64%</f>
        <v>2.7254E-2</v>
      </c>
      <c r="H9" s="54">
        <f>(F9*G9*E9)/Alapadatok!$C$8</f>
        <v>16807.720948145477</v>
      </c>
      <c r="I9" s="54">
        <f t="shared" si="1"/>
        <v>97132.950967741941</v>
      </c>
      <c r="J9" s="54">
        <f t="shared" si="2"/>
        <v>113940.67191588742</v>
      </c>
      <c r="K9" s="78">
        <f>+J9*Alapadatok!$C$3</f>
        <v>28071563.339917183</v>
      </c>
      <c r="L9" s="82">
        <v>2016</v>
      </c>
      <c r="M9" s="83">
        <f t="shared" ref="M9:M20" si="5">+K9+K10</f>
        <v>55855281.643225685</v>
      </c>
    </row>
    <row r="10" spans="1:13" ht="13.5" thickBot="1">
      <c r="A10" s="26">
        <v>9</v>
      </c>
      <c r="B10" s="49">
        <v>42674</v>
      </c>
      <c r="C10" s="50">
        <v>42490</v>
      </c>
      <c r="D10" s="50">
        <v>42673</v>
      </c>
      <c r="E10" s="51">
        <f t="shared" si="0"/>
        <v>184</v>
      </c>
      <c r="F10" s="52">
        <f t="shared" si="3"/>
        <v>1122726.2049687135</v>
      </c>
      <c r="G10" s="53">
        <f>+Alapadatok!$C$2+2.64%</f>
        <v>2.7254E-2</v>
      </c>
      <c r="H10" s="54">
        <f>(F10*G10*E10)/Alapadatok!$C$8</f>
        <v>15639.376439444408</v>
      </c>
      <c r="I10" s="54">
        <f t="shared" si="1"/>
        <v>97132.950967741941</v>
      </c>
      <c r="J10" s="54">
        <f t="shared" si="2"/>
        <v>112772.32740718636</v>
      </c>
      <c r="K10" s="78">
        <f>+J10*Alapadatok!$C$3</f>
        <v>27783718.303308502</v>
      </c>
      <c r="L10" s="82"/>
      <c r="M10" s="83"/>
    </row>
    <row r="11" spans="1:13" ht="13.5" thickBot="1">
      <c r="A11" s="26">
        <v>10</v>
      </c>
      <c r="B11" s="49">
        <v>42855</v>
      </c>
      <c r="C11" s="50">
        <v>42674</v>
      </c>
      <c r="D11" s="50">
        <v>42854</v>
      </c>
      <c r="E11" s="51">
        <f t="shared" si="0"/>
        <v>181</v>
      </c>
      <c r="F11" s="52">
        <f t="shared" si="3"/>
        <v>1025593.2540009716</v>
      </c>
      <c r="G11" s="53">
        <f>+Alapadatok!$C$2+2.64%</f>
        <v>2.7254E-2</v>
      </c>
      <c r="H11" s="54">
        <f>(F11*G11*E11)/Alapadatok!$C$8</f>
        <v>14053.402379339414</v>
      </c>
      <c r="I11" s="54">
        <f t="shared" si="1"/>
        <v>97132.950967741941</v>
      </c>
      <c r="J11" s="54">
        <f t="shared" si="2"/>
        <v>111186.35334708136</v>
      </c>
      <c r="K11" s="78">
        <f>+J11*Alapadatok!$C$3</f>
        <v>27392981.874120433</v>
      </c>
      <c r="L11" s="82">
        <v>2017</v>
      </c>
      <c r="M11" s="83">
        <f t="shared" ref="M11:M20" si="6">+K11+K12</f>
        <v>54510000.912783116</v>
      </c>
    </row>
    <row r="12" spans="1:13" ht="13.5" thickBot="1">
      <c r="A12" s="26">
        <v>11</v>
      </c>
      <c r="B12" s="49">
        <v>43039</v>
      </c>
      <c r="C12" s="50">
        <v>42855</v>
      </c>
      <c r="D12" s="50">
        <v>43038</v>
      </c>
      <c r="E12" s="51">
        <f t="shared" si="0"/>
        <v>184</v>
      </c>
      <c r="F12" s="52">
        <f t="shared" si="3"/>
        <v>928460.30303322966</v>
      </c>
      <c r="G12" s="53">
        <f>+Alapadatok!$C$2+2.64%</f>
        <v>2.7254E-2</v>
      </c>
      <c r="H12" s="54">
        <f>(F12*G12*E12)/Alapadatok!$C$8</f>
        <v>12933.286961643462</v>
      </c>
      <c r="I12" s="54">
        <f t="shared" si="1"/>
        <v>97132.950967741941</v>
      </c>
      <c r="J12" s="54">
        <f t="shared" si="2"/>
        <v>110066.2379293854</v>
      </c>
      <c r="K12" s="78">
        <f>+J12*Alapadatok!$C$3</f>
        <v>27117019.038662683</v>
      </c>
      <c r="L12" s="82"/>
      <c r="M12" s="83"/>
    </row>
    <row r="13" spans="1:13" ht="13.5" thickBot="1">
      <c r="A13" s="26">
        <v>12</v>
      </c>
      <c r="B13" s="49">
        <v>43220</v>
      </c>
      <c r="C13" s="50">
        <v>43039</v>
      </c>
      <c r="D13" s="50">
        <v>43219</v>
      </c>
      <c r="E13" s="51">
        <f t="shared" si="0"/>
        <v>181</v>
      </c>
      <c r="F13" s="52">
        <f t="shared" si="3"/>
        <v>831327.35206548776</v>
      </c>
      <c r="G13" s="53">
        <f>+Alapadatok!$C$2+2.64%</f>
        <v>2.7254E-2</v>
      </c>
      <c r="H13" s="54">
        <f>(F13*G13*E13)/Alapadatok!$C$8</f>
        <v>11391.433925633048</v>
      </c>
      <c r="I13" s="54">
        <f t="shared" si="1"/>
        <v>97132.950967741941</v>
      </c>
      <c r="J13" s="54">
        <f t="shared" si="2"/>
        <v>108524.38489337498</v>
      </c>
      <c r="K13" s="78">
        <f>+J13*Alapadatok!$C$3</f>
        <v>26737152.706180796</v>
      </c>
      <c r="L13" s="82">
        <v>2018</v>
      </c>
      <c r="M13" s="83">
        <f t="shared" ref="M13:M20" si="7">+K13+K14</f>
        <v>53187472.480197653</v>
      </c>
    </row>
    <row r="14" spans="1:13" ht="13.5" thickBot="1">
      <c r="A14" s="26">
        <v>13</v>
      </c>
      <c r="B14" s="49">
        <v>43404</v>
      </c>
      <c r="C14" s="50">
        <v>43220</v>
      </c>
      <c r="D14" s="50">
        <v>43403</v>
      </c>
      <c r="E14" s="51">
        <f t="shared" si="0"/>
        <v>184</v>
      </c>
      <c r="F14" s="52">
        <f t="shared" si="3"/>
        <v>734194.40109774587</v>
      </c>
      <c r="G14" s="53">
        <f>+Alapadatok!$C$2+2.64%</f>
        <v>2.7254E-2</v>
      </c>
      <c r="H14" s="54">
        <f>(F14*G14*E14)/Alapadatok!$C$8</f>
        <v>10227.197483842516</v>
      </c>
      <c r="I14" s="54">
        <f t="shared" si="1"/>
        <v>97132.950967741941</v>
      </c>
      <c r="J14" s="54">
        <f t="shared" si="2"/>
        <v>107360.14845158445</v>
      </c>
      <c r="K14" s="78">
        <f>+J14*Alapadatok!$C$3</f>
        <v>26450319.774016861</v>
      </c>
      <c r="L14" s="82"/>
      <c r="M14" s="83"/>
    </row>
    <row r="15" spans="1:13" ht="13.5" thickBot="1">
      <c r="A15" s="26">
        <v>14</v>
      </c>
      <c r="B15" s="49">
        <v>43585</v>
      </c>
      <c r="C15" s="50">
        <v>43404</v>
      </c>
      <c r="D15" s="50">
        <v>43584</v>
      </c>
      <c r="E15" s="51">
        <f t="shared" si="0"/>
        <v>181</v>
      </c>
      <c r="F15" s="52">
        <f t="shared" si="3"/>
        <v>637061.45013000397</v>
      </c>
      <c r="G15" s="53">
        <f>+Alapadatok!$C$2+2.64%</f>
        <v>2.7254E-2</v>
      </c>
      <c r="H15" s="54">
        <f>(F15*G15*E15)/Alapadatok!$C$8</f>
        <v>8729.4654719266837</v>
      </c>
      <c r="I15" s="54">
        <f t="shared" si="1"/>
        <v>97132.950967741941</v>
      </c>
      <c r="J15" s="54">
        <f t="shared" si="2"/>
        <v>105862.41643966862</v>
      </c>
      <c r="K15" s="78">
        <f>+J15*Alapadatok!$C$3</f>
        <v>26081323.538241159</v>
      </c>
      <c r="L15" s="82">
        <v>2019</v>
      </c>
      <c r="M15" s="83">
        <f t="shared" ref="M15:M20" si="8">+K15+K16</f>
        <v>51864944.047612205</v>
      </c>
    </row>
    <row r="16" spans="1:13" ht="13.5" thickBot="1">
      <c r="A16" s="26">
        <v>15</v>
      </c>
      <c r="B16" s="49">
        <v>43769</v>
      </c>
      <c r="C16" s="50">
        <v>43585</v>
      </c>
      <c r="D16" s="50">
        <v>43768</v>
      </c>
      <c r="E16" s="51">
        <f t="shared" si="0"/>
        <v>184</v>
      </c>
      <c r="F16" s="52">
        <f t="shared" si="3"/>
        <v>539928.49916226207</v>
      </c>
      <c r="G16" s="53">
        <f>+Alapadatok!$C$2+2.64%</f>
        <v>2.7254E-2</v>
      </c>
      <c r="H16" s="54">
        <f>(F16*G16*E16)/Alapadatok!$C$8</f>
        <v>7521.1080060415707</v>
      </c>
      <c r="I16" s="54">
        <f t="shared" si="1"/>
        <v>97132.950967741941</v>
      </c>
      <c r="J16" s="54">
        <f t="shared" si="2"/>
        <v>104654.05897378351</v>
      </c>
      <c r="K16" s="78">
        <f>+J16*Alapadatok!$C$3</f>
        <v>25783620.509371042</v>
      </c>
      <c r="L16" s="82"/>
      <c r="M16" s="83"/>
    </row>
    <row r="17" spans="1:13" ht="13.5" thickBot="1">
      <c r="A17" s="26">
        <v>16</v>
      </c>
      <c r="B17" s="49">
        <v>43951</v>
      </c>
      <c r="C17" s="50">
        <v>43769</v>
      </c>
      <c r="D17" s="50">
        <v>43950</v>
      </c>
      <c r="E17" s="51">
        <f t="shared" si="0"/>
        <v>182</v>
      </c>
      <c r="F17" s="52">
        <f t="shared" si="3"/>
        <v>442795.54819452012</v>
      </c>
      <c r="G17" s="53">
        <f>+Alapadatok!$C$2+2.64%</f>
        <v>2.7254E-2</v>
      </c>
      <c r="H17" s="54">
        <f>(F17*G17*E17)/Alapadatok!$C$8</f>
        <v>6101.0191011939123</v>
      </c>
      <c r="I17" s="54">
        <f t="shared" si="1"/>
        <v>97132.950967741941</v>
      </c>
      <c r="J17" s="54">
        <f t="shared" si="2"/>
        <v>103233.97006893586</v>
      </c>
      <c r="K17" s="78">
        <f>+J17*Alapadatok!$C$3</f>
        <v>25433753.205883726</v>
      </c>
      <c r="L17" s="82">
        <v>2020</v>
      </c>
      <c r="M17" s="83">
        <f t="shared" ref="M17:M20" si="9">+K17+K18</f>
        <v>50550674.450608954</v>
      </c>
    </row>
    <row r="18" spans="1:13" ht="13.5" thickBot="1">
      <c r="A18" s="26">
        <v>17</v>
      </c>
      <c r="B18" s="49">
        <v>44135</v>
      </c>
      <c r="C18" s="50">
        <v>43951</v>
      </c>
      <c r="D18" s="50">
        <v>44134</v>
      </c>
      <c r="E18" s="51">
        <f t="shared" si="0"/>
        <v>184</v>
      </c>
      <c r="F18" s="52">
        <f t="shared" si="3"/>
        <v>345662.59722677816</v>
      </c>
      <c r="G18" s="53">
        <f>+Alapadatok!$C$2+2.64%</f>
        <v>2.7254E-2</v>
      </c>
      <c r="H18" s="54">
        <f>(F18*G18*E18)/Alapadatok!$C$8</f>
        <v>4815.0185282406246</v>
      </c>
      <c r="I18" s="54">
        <f t="shared" si="1"/>
        <v>97132.950967741941</v>
      </c>
      <c r="J18" s="54">
        <f t="shared" si="2"/>
        <v>101947.96949598257</v>
      </c>
      <c r="K18" s="78">
        <f>+J18*Alapadatok!$C$3</f>
        <v>25116921.244725227</v>
      </c>
      <c r="L18" s="82"/>
      <c r="M18" s="83"/>
    </row>
    <row r="19" spans="1:13" ht="13.5" thickBot="1">
      <c r="A19" s="26">
        <v>18</v>
      </c>
      <c r="B19" s="49">
        <v>44316</v>
      </c>
      <c r="C19" s="50">
        <v>44135</v>
      </c>
      <c r="D19" s="50">
        <v>44315</v>
      </c>
      <c r="E19" s="51">
        <f t="shared" si="0"/>
        <v>181</v>
      </c>
      <c r="F19" s="52">
        <f t="shared" si="3"/>
        <v>248529.64625903621</v>
      </c>
      <c r="G19" s="53">
        <f>+Alapadatok!$C$2+2.64%</f>
        <v>2.7254E-2</v>
      </c>
      <c r="H19" s="54">
        <f>(F19*G19*E19)/Alapadatok!$C$8</f>
        <v>3405.5285645139525</v>
      </c>
      <c r="I19" s="54">
        <f t="shared" si="1"/>
        <v>97132.950967741941</v>
      </c>
      <c r="J19" s="54">
        <f t="shared" si="2"/>
        <v>100538.47953225589</v>
      </c>
      <c r="K19" s="78">
        <f>+J19*Alapadatok!$C$3</f>
        <v>24769665.202361885</v>
      </c>
      <c r="L19" s="82">
        <v>2021</v>
      </c>
      <c r="M19" s="83">
        <f t="shared" ref="M19:M20" si="10">+K19+K20</f>
        <v>49219887.182441294</v>
      </c>
    </row>
    <row r="20" spans="1:13" ht="13.5" thickBot="1">
      <c r="A20" s="26">
        <v>19</v>
      </c>
      <c r="B20" s="49">
        <v>44500</v>
      </c>
      <c r="C20" s="50">
        <v>44316</v>
      </c>
      <c r="D20" s="50">
        <v>44499</v>
      </c>
      <c r="E20" s="51">
        <f t="shared" si="0"/>
        <v>184</v>
      </c>
      <c r="F20" s="52">
        <f t="shared" si="3"/>
        <v>151396.69529129425</v>
      </c>
      <c r="G20" s="53">
        <f>+Alapadatok!$C$2+2.64%</f>
        <v>2.7254E-2</v>
      </c>
      <c r="H20" s="54">
        <f>(F20*G20*E20)/Alapadatok!$C$8</f>
        <v>2108.9290504396772</v>
      </c>
      <c r="I20" s="54">
        <f t="shared" si="1"/>
        <v>97132.950967741941</v>
      </c>
      <c r="J20" s="54">
        <f t="shared" si="2"/>
        <v>99241.880018181619</v>
      </c>
      <c r="K20" s="78">
        <f>+J20*Alapadatok!$C$3</f>
        <v>24450221.980079405</v>
      </c>
      <c r="L20" s="82"/>
      <c r="M20" s="83"/>
    </row>
    <row r="21" spans="1:13">
      <c r="A21" s="26">
        <v>20</v>
      </c>
      <c r="B21" s="49">
        <v>44681</v>
      </c>
      <c r="C21" s="50">
        <v>44500</v>
      </c>
      <c r="D21" s="50">
        <v>44680</v>
      </c>
      <c r="E21" s="51">
        <f t="shared" si="0"/>
        <v>181</v>
      </c>
      <c r="F21" s="52">
        <f t="shared" si="3"/>
        <v>54263.74432355231</v>
      </c>
      <c r="G21" s="53">
        <f>+Alapadatok!$C$2+2.64%</f>
        <v>2.7254E-2</v>
      </c>
      <c r="H21" s="54">
        <f>(F21*G21*E21)/Alapadatok!$C$8</f>
        <v>743.56011080758651</v>
      </c>
      <c r="I21" s="54">
        <f>+F21</f>
        <v>54263.74432355231</v>
      </c>
      <c r="J21" s="54">
        <f t="shared" si="2"/>
        <v>55007.304434359896</v>
      </c>
      <c r="K21" s="78">
        <f>+J21*Alapadatok!$C$3</f>
        <v>13552149.593493247</v>
      </c>
      <c r="L21" s="84">
        <v>2022</v>
      </c>
      <c r="M21" s="85">
        <f>+K21</f>
        <v>13552149.593493247</v>
      </c>
    </row>
    <row r="22" spans="1:13" ht="38.25" customHeight="1">
      <c r="A22" s="57"/>
      <c r="B22" s="58" t="s">
        <v>29</v>
      </c>
      <c r="C22" s="59"/>
      <c r="D22" s="60"/>
      <c r="E22" s="71"/>
      <c r="F22" s="52"/>
      <c r="G22" s="53"/>
      <c r="H22" s="72">
        <f>SUM(H2:H21)</f>
        <v>266427.26113235397</v>
      </c>
      <c r="I22" s="73">
        <f>SUM(I2:I21)-Alapadatok!C11</f>
        <v>1802656.8617429084</v>
      </c>
      <c r="J22" s="73">
        <f>+H22+I22</f>
        <v>2069084.1228752623</v>
      </c>
      <c r="K22" s="55"/>
      <c r="L22" s="86"/>
      <c r="M22" s="87"/>
    </row>
    <row r="23" spans="1:13">
      <c r="A23" s="57"/>
      <c r="B23" s="58" t="s">
        <v>30</v>
      </c>
      <c r="C23" s="59"/>
      <c r="D23" s="60"/>
      <c r="E23" s="71"/>
      <c r="F23" s="74"/>
      <c r="G23" s="75"/>
      <c r="H23" s="76">
        <f>+H22*Alapadatok!$C$3</f>
        <v>65639684.32517805</v>
      </c>
      <c r="I23" s="76">
        <f>+I22*Alapadatok!$C$3</f>
        <v>444120571.02760035</v>
      </c>
      <c r="J23" s="76">
        <f>+J22*Alapadatok!$C$3</f>
        <v>509760255.35277838</v>
      </c>
      <c r="K23" s="77"/>
      <c r="L23" s="88"/>
      <c r="M23" s="89"/>
    </row>
    <row r="24" spans="1:13" hidden="1">
      <c r="A24" s="57"/>
      <c r="B24" s="90"/>
      <c r="C24" s="90"/>
      <c r="D24" s="90"/>
      <c r="E24" s="61"/>
      <c r="F24" s="61"/>
      <c r="G24" s="62"/>
      <c r="H24" s="61"/>
      <c r="I24" s="61">
        <f>+I23/'EREDETI_konverzió nélkül'!J34</f>
        <v>0.59866626893542252</v>
      </c>
      <c r="J24" s="61"/>
      <c r="K24" s="61"/>
      <c r="L24" s="61"/>
      <c r="M24" s="61"/>
    </row>
    <row r="26" spans="1:13" ht="24" customHeight="1">
      <c r="F26" s="25"/>
      <c r="G26" s="25"/>
      <c r="H26" s="9"/>
      <c r="I26" s="9"/>
    </row>
    <row r="27" spans="1:13" ht="27.75" customHeight="1">
      <c r="F27" s="25"/>
      <c r="G27" s="25"/>
      <c r="H27" s="9"/>
    </row>
    <row r="42" spans="11:13">
      <c r="K42" s="22"/>
      <c r="L42" s="22"/>
      <c r="M42" s="22"/>
    </row>
    <row r="43" spans="11:13">
      <c r="K43" s="22"/>
      <c r="L43" s="22"/>
      <c r="M43" s="22"/>
    </row>
    <row r="44" spans="11:13">
      <c r="K44" s="22"/>
      <c r="L44" s="22"/>
      <c r="M44" s="22"/>
    </row>
    <row r="45" spans="11:13">
      <c r="K45" s="23"/>
      <c r="L45" s="23"/>
      <c r="M45" s="23"/>
    </row>
    <row r="46" spans="11:13">
      <c r="K46" s="23"/>
      <c r="L46" s="23"/>
      <c r="M46" s="23"/>
    </row>
    <row r="47" spans="11:13">
      <c r="K47" s="23"/>
      <c r="L47" s="23"/>
      <c r="M47" s="23"/>
    </row>
    <row r="48" spans="11:13">
      <c r="K48" s="22"/>
      <c r="L48" s="22"/>
      <c r="M48" s="22"/>
    </row>
    <row r="49" spans="11:13">
      <c r="K49" s="22"/>
      <c r="L49" s="22"/>
      <c r="M49" s="22"/>
    </row>
    <row r="50" spans="11:13">
      <c r="K50" s="22"/>
      <c r="L50" s="22"/>
      <c r="M50" s="22"/>
    </row>
    <row r="51" spans="11:13">
      <c r="K51" s="22"/>
      <c r="L51" s="22"/>
      <c r="M51" s="22"/>
    </row>
    <row r="52" spans="11:13">
      <c r="K52" s="22"/>
      <c r="L52" s="22"/>
      <c r="M52" s="22"/>
    </row>
    <row r="53" spans="11:13">
      <c r="K53" s="22"/>
      <c r="L53" s="22"/>
      <c r="M53" s="22"/>
    </row>
  </sheetData>
  <sheetProtection password="C6D6" sheet="1" objects="1" scenarios="1"/>
  <mergeCells count="24">
    <mergeCell ref="M15:M16"/>
    <mergeCell ref="M17:M18"/>
    <mergeCell ref="M19:M20"/>
    <mergeCell ref="M9:M10"/>
    <mergeCell ref="M11:M12"/>
    <mergeCell ref="M13:M14"/>
    <mergeCell ref="M2:M4"/>
    <mergeCell ref="L5:L6"/>
    <mergeCell ref="M5:M6"/>
    <mergeCell ref="L7:L8"/>
    <mergeCell ref="M7:M8"/>
    <mergeCell ref="L2:L4"/>
    <mergeCell ref="L9:L10"/>
    <mergeCell ref="L15:L16"/>
    <mergeCell ref="L17:L18"/>
    <mergeCell ref="L19:L20"/>
    <mergeCell ref="L11:L12"/>
    <mergeCell ref="L13:L14"/>
    <mergeCell ref="C1:D1"/>
    <mergeCell ref="F26:G26"/>
    <mergeCell ref="F27:G27"/>
    <mergeCell ref="B22:D22"/>
    <mergeCell ref="B23:D23"/>
    <mergeCell ref="B24:D24"/>
  </mergeCells>
  <pageMargins left="0.75" right="0.75" top="1" bottom="1" header="0.5" footer="0.5"/>
  <pageSetup paperSize="9" scale="5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5"/>
  <sheetViews>
    <sheetView tabSelected="1" zoomScaleNormal="100" workbookViewId="0">
      <pane xSplit="5" ySplit="1" topLeftCell="F2" activePane="bottomRight" state="frozen"/>
      <selection activeCell="D43" activeCellId="1" sqref="K3:K11 D43"/>
      <selection pane="topRight" activeCell="D43" activeCellId="1" sqref="K3:K11 D43"/>
      <selection pane="bottomLeft" activeCell="D43" activeCellId="1" sqref="K3:K11 D43"/>
      <selection pane="bottomRight" activeCell="I39" sqref="I39"/>
    </sheetView>
  </sheetViews>
  <sheetFormatPr defaultRowHeight="12.75"/>
  <cols>
    <col min="1" max="1" width="3" style="1" bestFit="1" customWidth="1"/>
    <col min="2" max="2" width="12.5703125" style="1" customWidth="1"/>
    <col min="3" max="3" width="12.7109375" style="2" customWidth="1"/>
    <col min="4" max="4" width="13.85546875" style="2" customWidth="1"/>
    <col min="5" max="5" width="4.42578125" style="2" customWidth="1"/>
    <col min="6" max="6" width="12.85546875" style="2" bestFit="1" customWidth="1"/>
    <col min="7" max="7" width="16.7109375" style="3" customWidth="1"/>
    <col min="8" max="8" width="13.85546875" style="2" bestFit="1" customWidth="1"/>
    <col min="9" max="9" width="12.7109375" style="2" bestFit="1" customWidth="1"/>
    <col min="10" max="10" width="13.28515625" style="2" bestFit="1" customWidth="1"/>
    <col min="11" max="11" width="15.42578125" style="2" bestFit="1" customWidth="1"/>
    <col min="12" max="12" width="9" style="2" customWidth="1"/>
    <col min="13" max="13" width="21.7109375" style="2" customWidth="1"/>
    <col min="14" max="16384" width="9.140625" style="2"/>
  </cols>
  <sheetData>
    <row r="1" spans="1:13" ht="63.75">
      <c r="A1" s="26"/>
      <c r="B1" s="27" t="s">
        <v>2</v>
      </c>
      <c r="C1" s="28" t="s">
        <v>1</v>
      </c>
      <c r="D1" s="28"/>
      <c r="E1" s="29" t="s">
        <v>0</v>
      </c>
      <c r="F1" s="30" t="s">
        <v>21</v>
      </c>
      <c r="G1" s="31" t="s">
        <v>32</v>
      </c>
      <c r="H1" s="30" t="s">
        <v>22</v>
      </c>
      <c r="I1" s="30" t="s">
        <v>23</v>
      </c>
      <c r="J1" s="30" t="s">
        <v>24</v>
      </c>
      <c r="K1" s="32" t="s">
        <v>4</v>
      </c>
      <c r="L1" s="33" t="s">
        <v>35</v>
      </c>
      <c r="M1" s="34" t="s">
        <v>36</v>
      </c>
    </row>
    <row r="2" spans="1:13">
      <c r="A2" s="26">
        <v>1</v>
      </c>
      <c r="B2" s="35">
        <v>41394</v>
      </c>
      <c r="C2" s="36">
        <v>41213</v>
      </c>
      <c r="D2" s="36">
        <v>41393</v>
      </c>
      <c r="E2" s="37">
        <f t="shared" ref="E2:E33" si="0">D2-C2+1</f>
        <v>181</v>
      </c>
      <c r="F2" s="38">
        <f>+Alapadatok!G3/Alapadatok!C7</f>
        <v>2562656.5787234041</v>
      </c>
      <c r="G2" s="39">
        <v>2.7730000000000001E-2</v>
      </c>
      <c r="H2" s="40">
        <f>(F2*G2*E2)/Alapadatok!$C$8</f>
        <v>35728.629205466663</v>
      </c>
      <c r="I2" s="40">
        <f>+$F$2/31</f>
        <v>82666.34124914206</v>
      </c>
      <c r="J2" s="40">
        <f>+H2+I2</f>
        <v>118394.97045460873</v>
      </c>
      <c r="K2" s="41">
        <f>+J2*Alapadatok!$C$6</f>
        <v>35594263.91747357</v>
      </c>
      <c r="L2" s="65">
        <v>2013</v>
      </c>
      <c r="M2" s="66">
        <f>+K2+K4+H3*Alapadatok!C6</f>
        <v>58742623.087462164</v>
      </c>
    </row>
    <row r="3" spans="1:13">
      <c r="A3" s="26">
        <v>2</v>
      </c>
      <c r="B3" s="42">
        <v>41453</v>
      </c>
      <c r="C3" s="43">
        <v>41394</v>
      </c>
      <c r="D3" s="43">
        <v>41452</v>
      </c>
      <c r="E3" s="44">
        <f t="shared" si="0"/>
        <v>59</v>
      </c>
      <c r="F3" s="45">
        <f>+F2-I2</f>
        <v>2479990.2374742622</v>
      </c>
      <c r="G3" s="46">
        <f>Alapadatok!$C$4+2.64%</f>
        <v>2.9600000000000001E-2</v>
      </c>
      <c r="H3" s="47">
        <f>(F3*G3*E3)/Alapadatok!$C$8</f>
        <v>12030.708196458476</v>
      </c>
      <c r="I3" s="47">
        <f>+Alapadatok!C12</f>
        <v>990318.74667376268</v>
      </c>
      <c r="J3" s="47">
        <f>+H3+I3</f>
        <v>1002349.4548702212</v>
      </c>
      <c r="K3" s="48">
        <f>+J3*Alapadatok!$C$6</f>
        <v>301346340.11218327</v>
      </c>
      <c r="L3" s="65"/>
      <c r="M3" s="66"/>
    </row>
    <row r="4" spans="1:13">
      <c r="A4" s="26">
        <v>3</v>
      </c>
      <c r="B4" s="49">
        <v>41578</v>
      </c>
      <c r="C4" s="50">
        <v>41453</v>
      </c>
      <c r="D4" s="50">
        <v>41577</v>
      </c>
      <c r="E4" s="51">
        <f t="shared" si="0"/>
        <v>125</v>
      </c>
      <c r="F4" s="52">
        <f>+F3-I3</f>
        <v>1489671.4908004995</v>
      </c>
      <c r="G4" s="53">
        <f>Alapadatok!$C$4+2.64%</f>
        <v>2.9600000000000001E-2</v>
      </c>
      <c r="H4" s="54">
        <f>(F4*G4*E4)/Alapadatok!$C$8</f>
        <v>15310.512544338468</v>
      </c>
      <c r="I4" s="54">
        <f>+$F$4/30</f>
        <v>49655.716360016646</v>
      </c>
      <c r="J4" s="54">
        <f t="shared" ref="J4:J33" si="1">+H4+I4</f>
        <v>64966.228904355114</v>
      </c>
      <c r="K4" s="55">
        <f>+J4*Alapadatok!$C$6</f>
        <v>19531447.057805322</v>
      </c>
      <c r="L4" s="65"/>
      <c r="M4" s="66"/>
    </row>
    <row r="5" spans="1:13">
      <c r="A5" s="26">
        <v>4</v>
      </c>
      <c r="B5" s="49">
        <v>41759</v>
      </c>
      <c r="C5" s="50">
        <v>41578</v>
      </c>
      <c r="D5" s="50">
        <v>41758</v>
      </c>
      <c r="E5" s="51">
        <f t="shared" si="0"/>
        <v>181</v>
      </c>
      <c r="F5" s="52">
        <f t="shared" ref="F5:F33" si="2">+F4-I4</f>
        <v>1440015.7744404827</v>
      </c>
      <c r="G5" s="53">
        <f>Alapadatok!$C$4+2.64%</f>
        <v>2.9600000000000001E-2</v>
      </c>
      <c r="H5" s="54">
        <f>(F5*G5*E5)/Alapadatok!$C$8</f>
        <v>21430.634758728695</v>
      </c>
      <c r="I5" s="54">
        <f t="shared" ref="I5:I33" si="3">+$F$4/30</f>
        <v>49655.716360016646</v>
      </c>
      <c r="J5" s="54">
        <f t="shared" si="1"/>
        <v>71086.351118745341</v>
      </c>
      <c r="K5" s="55">
        <f>+J5*Alapadatok!$C$6</f>
        <v>21371400.600339599</v>
      </c>
      <c r="L5" s="65">
        <v>2014</v>
      </c>
      <c r="M5" s="67">
        <f>+K5+K6</f>
        <v>42623738.162903458</v>
      </c>
    </row>
    <row r="6" spans="1:13">
      <c r="A6" s="26">
        <v>5</v>
      </c>
      <c r="B6" s="49">
        <v>41943</v>
      </c>
      <c r="C6" s="50">
        <v>41759</v>
      </c>
      <c r="D6" s="50">
        <v>41942</v>
      </c>
      <c r="E6" s="51">
        <f t="shared" si="0"/>
        <v>184</v>
      </c>
      <c r="F6" s="52">
        <f t="shared" si="2"/>
        <v>1390360.058080466</v>
      </c>
      <c r="G6" s="53">
        <f>Alapadatok!$C$4+2.64%</f>
        <v>2.9600000000000001E-2</v>
      </c>
      <c r="H6" s="54">
        <f>(F6*G6*E6)/Alapadatok!$C$8</f>
        <v>21034.602834248471</v>
      </c>
      <c r="I6" s="54">
        <f t="shared" si="3"/>
        <v>49655.716360016646</v>
      </c>
      <c r="J6" s="54">
        <f t="shared" si="1"/>
        <v>70690.319194265117</v>
      </c>
      <c r="K6" s="55">
        <f>+J6*Alapadatok!$C$6</f>
        <v>21252337.562563863</v>
      </c>
      <c r="L6" s="65"/>
      <c r="M6" s="68"/>
    </row>
    <row r="7" spans="1:13">
      <c r="A7" s="26">
        <v>6</v>
      </c>
      <c r="B7" s="49">
        <v>42124</v>
      </c>
      <c r="C7" s="50">
        <v>41943</v>
      </c>
      <c r="D7" s="50">
        <v>42123</v>
      </c>
      <c r="E7" s="51">
        <f t="shared" si="0"/>
        <v>181</v>
      </c>
      <c r="F7" s="52">
        <f t="shared" si="2"/>
        <v>1340704.3417204493</v>
      </c>
      <c r="G7" s="53">
        <f>Alapadatok!$C$4+2.64%</f>
        <v>2.9600000000000001E-2</v>
      </c>
      <c r="H7" s="54">
        <f>(F7*G7*E7)/Alapadatok!$C$8</f>
        <v>19952.659947781889</v>
      </c>
      <c r="I7" s="54">
        <f t="shared" si="3"/>
        <v>49655.716360016646</v>
      </c>
      <c r="J7" s="54">
        <f t="shared" si="1"/>
        <v>69608.376307798535</v>
      </c>
      <c r="K7" s="55">
        <f>+J7*Alapadatok!$C$6</f>
        <v>20927062.253176551</v>
      </c>
      <c r="L7" s="65">
        <v>2015</v>
      </c>
      <c r="M7" s="67">
        <f t="shared" ref="M7:M32" si="4">+K7+K8</f>
        <v>41727696.744591236</v>
      </c>
    </row>
    <row r="8" spans="1:13">
      <c r="A8" s="26">
        <v>7</v>
      </c>
      <c r="B8" s="49">
        <v>42308</v>
      </c>
      <c r="C8" s="50">
        <v>42124</v>
      </c>
      <c r="D8" s="50">
        <v>42307</v>
      </c>
      <c r="E8" s="51">
        <f t="shared" si="0"/>
        <v>184</v>
      </c>
      <c r="F8" s="52">
        <f t="shared" si="2"/>
        <v>1291048.6253604325</v>
      </c>
      <c r="G8" s="53">
        <f>Alapadatok!$C$4+2.64%</f>
        <v>2.9600000000000001E-2</v>
      </c>
      <c r="H8" s="54">
        <f>(F8*G8*E8)/Alapadatok!$C$8</f>
        <v>19532.131203230725</v>
      </c>
      <c r="I8" s="54">
        <f t="shared" si="3"/>
        <v>49655.716360016646</v>
      </c>
      <c r="J8" s="54">
        <f t="shared" si="1"/>
        <v>69187.847563247371</v>
      </c>
      <c r="K8" s="55">
        <f>+J8*Alapadatok!$C$6</f>
        <v>20800634.491414689</v>
      </c>
      <c r="L8" s="65"/>
      <c r="M8" s="68"/>
    </row>
    <row r="9" spans="1:13">
      <c r="A9" s="26">
        <v>8</v>
      </c>
      <c r="B9" s="49">
        <v>42490</v>
      </c>
      <c r="C9" s="50">
        <v>42308</v>
      </c>
      <c r="D9" s="50">
        <v>42489</v>
      </c>
      <c r="E9" s="51">
        <f t="shared" si="0"/>
        <v>182</v>
      </c>
      <c r="F9" s="52">
        <f t="shared" si="2"/>
        <v>1241392.9090004158</v>
      </c>
      <c r="G9" s="53">
        <f>Alapadatok!$C$4+2.64%</f>
        <v>2.9600000000000001E-2</v>
      </c>
      <c r="H9" s="54">
        <f>(F9*G9*E9)/Alapadatok!$C$8</f>
        <v>18576.755220464001</v>
      </c>
      <c r="I9" s="54">
        <f t="shared" si="3"/>
        <v>49655.716360016646</v>
      </c>
      <c r="J9" s="54">
        <f t="shared" si="1"/>
        <v>68232.471580480647</v>
      </c>
      <c r="K9" s="55">
        <f>+J9*Alapadatok!$C$6</f>
        <v>20513410.2559557</v>
      </c>
      <c r="L9" s="65">
        <v>2016</v>
      </c>
      <c r="M9" s="67">
        <f t="shared" ref="M9:M32" si="5">+K9+K10</f>
        <v>40862341.676221214</v>
      </c>
    </row>
    <row r="10" spans="1:13">
      <c r="A10" s="26">
        <v>9</v>
      </c>
      <c r="B10" s="49">
        <v>42674</v>
      </c>
      <c r="C10" s="50">
        <v>42490</v>
      </c>
      <c r="D10" s="50">
        <v>42673</v>
      </c>
      <c r="E10" s="51">
        <f t="shared" si="0"/>
        <v>184</v>
      </c>
      <c r="F10" s="52">
        <f t="shared" si="2"/>
        <v>1191737.1926403991</v>
      </c>
      <c r="G10" s="53">
        <f>Alapadatok!$C$4+2.64%</f>
        <v>2.9600000000000001E-2</v>
      </c>
      <c r="H10" s="54">
        <f>(F10*G10*E10)/Alapadatok!$C$8</f>
        <v>18029.659572212971</v>
      </c>
      <c r="I10" s="54">
        <f t="shared" si="3"/>
        <v>49655.716360016646</v>
      </c>
      <c r="J10" s="54">
        <f t="shared" si="1"/>
        <v>67685.375932229625</v>
      </c>
      <c r="K10" s="55">
        <f>+J10*Alapadatok!$C$6</f>
        <v>20348931.420265514</v>
      </c>
      <c r="L10" s="65"/>
      <c r="M10" s="68"/>
    </row>
    <row r="11" spans="1:13">
      <c r="A11" s="26">
        <v>10</v>
      </c>
      <c r="B11" s="49">
        <v>42855</v>
      </c>
      <c r="C11" s="50">
        <v>42674</v>
      </c>
      <c r="D11" s="50">
        <v>42854</v>
      </c>
      <c r="E11" s="51">
        <f t="shared" si="0"/>
        <v>181</v>
      </c>
      <c r="F11" s="52">
        <f t="shared" si="2"/>
        <v>1142081.4762803824</v>
      </c>
      <c r="G11" s="53">
        <f>Alapadatok!$C$4+2.64%</f>
        <v>2.9600000000000001E-2</v>
      </c>
      <c r="H11" s="54">
        <f>(F11*G11*E11)/Alapadatok!$C$8</f>
        <v>16996.710325888271</v>
      </c>
      <c r="I11" s="54">
        <f t="shared" si="3"/>
        <v>49655.716360016646</v>
      </c>
      <c r="J11" s="54">
        <f t="shared" si="1"/>
        <v>66652.426685904909</v>
      </c>
      <c r="K11" s="55">
        <f>+J11*Alapadatok!$C$6</f>
        <v>20038385.558850452</v>
      </c>
      <c r="L11" s="65">
        <v>2017</v>
      </c>
      <c r="M11" s="67">
        <f t="shared" ref="M11:M32" si="6">+K11+K12</f>
        <v>39935613.907966785</v>
      </c>
    </row>
    <row r="12" spans="1:13">
      <c r="A12" s="26">
        <v>11</v>
      </c>
      <c r="B12" s="49">
        <v>43039</v>
      </c>
      <c r="C12" s="50">
        <v>42855</v>
      </c>
      <c r="D12" s="50">
        <v>43038</v>
      </c>
      <c r="E12" s="51">
        <f t="shared" si="0"/>
        <v>184</v>
      </c>
      <c r="F12" s="52">
        <f t="shared" si="2"/>
        <v>1092425.7599203656</v>
      </c>
      <c r="G12" s="53">
        <f>Alapadatok!$C$4+2.64%</f>
        <v>2.9600000000000001E-2</v>
      </c>
      <c r="H12" s="54">
        <f>(F12*G12*E12)/Alapadatok!$C$8</f>
        <v>16527.187941195221</v>
      </c>
      <c r="I12" s="54">
        <f t="shared" si="3"/>
        <v>49655.716360016646</v>
      </c>
      <c r="J12" s="54">
        <f t="shared" si="1"/>
        <v>66182.904301211864</v>
      </c>
      <c r="K12" s="55">
        <f>+J12*Alapadatok!$C$6</f>
        <v>19897228.349116333</v>
      </c>
      <c r="L12" s="65"/>
      <c r="M12" s="68"/>
    </row>
    <row r="13" spans="1:13">
      <c r="A13" s="26">
        <v>12</v>
      </c>
      <c r="B13" s="49">
        <v>43220</v>
      </c>
      <c r="C13" s="50">
        <v>43039</v>
      </c>
      <c r="D13" s="50">
        <v>43219</v>
      </c>
      <c r="E13" s="51">
        <f t="shared" si="0"/>
        <v>181</v>
      </c>
      <c r="F13" s="52">
        <f t="shared" si="2"/>
        <v>1042770.043560349</v>
      </c>
      <c r="G13" s="53">
        <f>Alapadatok!$C$4+2.64%</f>
        <v>2.9600000000000001E-2</v>
      </c>
      <c r="H13" s="54">
        <f>(F13*G13*E13)/Alapadatok!$C$8</f>
        <v>15518.735514941462</v>
      </c>
      <c r="I13" s="54">
        <f t="shared" si="3"/>
        <v>49655.716360016646</v>
      </c>
      <c r="J13" s="54">
        <f t="shared" si="1"/>
        <v>65174.451874958104</v>
      </c>
      <c r="K13" s="55">
        <f>+J13*Alapadatok!$C$6</f>
        <v>19594047.211687405</v>
      </c>
      <c r="L13" s="65">
        <v>2018</v>
      </c>
      <c r="M13" s="67">
        <f t="shared" ref="M13:M32" si="7">+K13+K14</f>
        <v>39039572.489654563</v>
      </c>
    </row>
    <row r="14" spans="1:13">
      <c r="A14" s="26">
        <v>13</v>
      </c>
      <c r="B14" s="49">
        <v>43404</v>
      </c>
      <c r="C14" s="50">
        <v>43220</v>
      </c>
      <c r="D14" s="50">
        <v>43403</v>
      </c>
      <c r="E14" s="51">
        <f t="shared" si="0"/>
        <v>184</v>
      </c>
      <c r="F14" s="52">
        <f t="shared" si="2"/>
        <v>993114.32720033242</v>
      </c>
      <c r="G14" s="53">
        <f>Alapadatok!$C$4+2.64%</f>
        <v>2.9600000000000001E-2</v>
      </c>
      <c r="H14" s="54">
        <f>(F14*G14*E14)/Alapadatok!$C$8</f>
        <v>15024.716310177475</v>
      </c>
      <c r="I14" s="54">
        <f t="shared" si="3"/>
        <v>49655.716360016646</v>
      </c>
      <c r="J14" s="54">
        <f t="shared" si="1"/>
        <v>64680.432670194117</v>
      </c>
      <c r="K14" s="55">
        <f>+J14*Alapadatok!$C$6</f>
        <v>19445525.277967159</v>
      </c>
      <c r="L14" s="65"/>
      <c r="M14" s="68"/>
    </row>
    <row r="15" spans="1:13">
      <c r="A15" s="26">
        <v>14</v>
      </c>
      <c r="B15" s="49">
        <v>43585</v>
      </c>
      <c r="C15" s="50">
        <v>43404</v>
      </c>
      <c r="D15" s="50">
        <v>43584</v>
      </c>
      <c r="E15" s="51">
        <f t="shared" si="0"/>
        <v>181</v>
      </c>
      <c r="F15" s="52">
        <f t="shared" si="2"/>
        <v>943458.61084031581</v>
      </c>
      <c r="G15" s="53">
        <f>Alapadatok!$C$4+2.64%</f>
        <v>2.9600000000000001E-2</v>
      </c>
      <c r="H15" s="54">
        <f>(F15*G15*E15)/Alapadatok!$C$8</f>
        <v>14040.760703994658</v>
      </c>
      <c r="I15" s="54">
        <f t="shared" si="3"/>
        <v>49655.716360016646</v>
      </c>
      <c r="J15" s="54">
        <f t="shared" si="1"/>
        <v>63696.477064011306</v>
      </c>
      <c r="K15" s="55">
        <f>+J15*Alapadatok!$C$6</f>
        <v>19149708.864524357</v>
      </c>
      <c r="L15" s="65">
        <v>2019</v>
      </c>
      <c r="M15" s="67">
        <f t="shared" ref="M15:M32" si="8">+K15+K16</f>
        <v>38143531.071342342</v>
      </c>
    </row>
    <row r="16" spans="1:13">
      <c r="A16" s="26">
        <v>15</v>
      </c>
      <c r="B16" s="49">
        <v>43769</v>
      </c>
      <c r="C16" s="50">
        <v>43585</v>
      </c>
      <c r="D16" s="50">
        <v>43768</v>
      </c>
      <c r="E16" s="51">
        <f t="shared" si="0"/>
        <v>184</v>
      </c>
      <c r="F16" s="52">
        <f t="shared" si="2"/>
        <v>893802.8944802992</v>
      </c>
      <c r="G16" s="53">
        <f>Alapadatok!$C$4+2.64%</f>
        <v>2.9600000000000001E-2</v>
      </c>
      <c r="H16" s="54">
        <f>(F16*G16*E16)/Alapadatok!$C$8</f>
        <v>13522.244679159729</v>
      </c>
      <c r="I16" s="54">
        <f t="shared" si="3"/>
        <v>49655.716360016646</v>
      </c>
      <c r="J16" s="54">
        <f t="shared" si="1"/>
        <v>63177.961039176371</v>
      </c>
      <c r="K16" s="55">
        <f>+J16*Alapadatok!$C$6</f>
        <v>18993822.206817985</v>
      </c>
      <c r="L16" s="65"/>
      <c r="M16" s="68"/>
    </row>
    <row r="17" spans="1:13">
      <c r="A17" s="26">
        <v>16</v>
      </c>
      <c r="B17" s="49">
        <v>43951</v>
      </c>
      <c r="C17" s="50">
        <v>43769</v>
      </c>
      <c r="D17" s="50">
        <v>43950</v>
      </c>
      <c r="E17" s="51">
        <f t="shared" si="0"/>
        <v>182</v>
      </c>
      <c r="F17" s="52">
        <f t="shared" si="2"/>
        <v>844147.1781202826</v>
      </c>
      <c r="G17" s="53">
        <f>Alapadatok!$C$4+2.64%</f>
        <v>2.9600000000000001E-2</v>
      </c>
      <c r="H17" s="54">
        <f>(F17*G17*E17)/Alapadatok!$C$8</f>
        <v>12632.193549915517</v>
      </c>
      <c r="I17" s="54">
        <f t="shared" si="3"/>
        <v>49655.716360016646</v>
      </c>
      <c r="J17" s="54">
        <f t="shared" si="1"/>
        <v>62287.909909932161</v>
      </c>
      <c r="K17" s="55">
        <f>+J17*Alapadatok!$C$6</f>
        <v>18726237.235322002</v>
      </c>
      <c r="L17" s="65">
        <v>2020</v>
      </c>
      <c r="M17" s="67">
        <f t="shared" ref="M17:M32" si="9">+K17+K18</f>
        <v>37268356.370990813</v>
      </c>
    </row>
    <row r="18" spans="1:13">
      <c r="A18" s="26">
        <v>17</v>
      </c>
      <c r="B18" s="49">
        <v>44135</v>
      </c>
      <c r="C18" s="50">
        <v>43951</v>
      </c>
      <c r="D18" s="50">
        <v>44134</v>
      </c>
      <c r="E18" s="51">
        <f t="shared" si="0"/>
        <v>184</v>
      </c>
      <c r="F18" s="52">
        <f t="shared" si="2"/>
        <v>794491.46176026599</v>
      </c>
      <c r="G18" s="53">
        <f>Alapadatok!$C$4+2.64%</f>
        <v>2.9600000000000001E-2</v>
      </c>
      <c r="H18" s="54">
        <f>(F18*G18*E18)/Alapadatok!$C$8</f>
        <v>12019.773048141982</v>
      </c>
      <c r="I18" s="54">
        <f t="shared" si="3"/>
        <v>49655.716360016646</v>
      </c>
      <c r="J18" s="54">
        <f t="shared" si="1"/>
        <v>61675.489408158624</v>
      </c>
      <c r="K18" s="55">
        <f>+J18*Alapadatok!$C$6</f>
        <v>18542119.135668807</v>
      </c>
      <c r="L18" s="65"/>
      <c r="M18" s="68"/>
    </row>
    <row r="19" spans="1:13">
      <c r="A19" s="26">
        <v>18</v>
      </c>
      <c r="B19" s="49">
        <v>44316</v>
      </c>
      <c r="C19" s="50">
        <v>44135</v>
      </c>
      <c r="D19" s="50">
        <v>44315</v>
      </c>
      <c r="E19" s="51">
        <f t="shared" si="0"/>
        <v>181</v>
      </c>
      <c r="F19" s="52">
        <f t="shared" si="2"/>
        <v>744835.74540024938</v>
      </c>
      <c r="G19" s="53">
        <f>Alapadatok!$C$4+2.64%</f>
        <v>2.9600000000000001E-2</v>
      </c>
      <c r="H19" s="54">
        <f>(F19*G19*E19)/Alapadatok!$C$8</f>
        <v>11084.811082101045</v>
      </c>
      <c r="I19" s="54">
        <f t="shared" si="3"/>
        <v>49655.716360016646</v>
      </c>
      <c r="J19" s="54">
        <f t="shared" si="1"/>
        <v>60740.527442117687</v>
      </c>
      <c r="K19" s="55">
        <f>+J19*Alapadatok!$C$6</f>
        <v>18261032.170198262</v>
      </c>
      <c r="L19" s="65">
        <v>2021</v>
      </c>
      <c r="M19" s="67">
        <f t="shared" ref="M19:M32" si="10">+K19+K20</f>
        <v>36351448.234717891</v>
      </c>
    </row>
    <row r="20" spans="1:13">
      <c r="A20" s="26">
        <v>19</v>
      </c>
      <c r="B20" s="49">
        <v>44500</v>
      </c>
      <c r="C20" s="50">
        <v>44316</v>
      </c>
      <c r="D20" s="50">
        <v>44499</v>
      </c>
      <c r="E20" s="51">
        <f t="shared" si="0"/>
        <v>184</v>
      </c>
      <c r="F20" s="52">
        <f t="shared" si="2"/>
        <v>695180.02904023277</v>
      </c>
      <c r="G20" s="53">
        <f>Alapadatok!$C$4+2.64%</f>
        <v>2.9600000000000001E-2</v>
      </c>
      <c r="H20" s="54">
        <f>(F20*G20*E20)/Alapadatok!$C$8</f>
        <v>10517.301417124234</v>
      </c>
      <c r="I20" s="54">
        <f t="shared" si="3"/>
        <v>49655.716360016646</v>
      </c>
      <c r="J20" s="54">
        <f t="shared" si="1"/>
        <v>60173.017777140878</v>
      </c>
      <c r="K20" s="55">
        <f>+J20*Alapadatok!$C$6</f>
        <v>18090416.064519633</v>
      </c>
      <c r="L20" s="65"/>
      <c r="M20" s="68"/>
    </row>
    <row r="21" spans="1:13">
      <c r="A21" s="26">
        <v>20</v>
      </c>
      <c r="B21" s="49">
        <v>44681</v>
      </c>
      <c r="C21" s="50">
        <v>44500</v>
      </c>
      <c r="D21" s="50">
        <v>44680</v>
      </c>
      <c r="E21" s="51">
        <f t="shared" si="0"/>
        <v>181</v>
      </c>
      <c r="F21" s="52">
        <f t="shared" si="2"/>
        <v>645524.31268021616</v>
      </c>
      <c r="G21" s="53">
        <f>Alapadatok!$C$4+2.64%</f>
        <v>2.9600000000000001E-2</v>
      </c>
      <c r="H21" s="54">
        <f>(F21*G21*E21)/Alapadatok!$C$8</f>
        <v>9606.8362711542395</v>
      </c>
      <c r="I21" s="54">
        <f t="shared" si="3"/>
        <v>49655.716360016646</v>
      </c>
      <c r="J21" s="54">
        <f t="shared" si="1"/>
        <v>59262.552631170882</v>
      </c>
      <c r="K21" s="55">
        <f>+J21*Alapadatok!$C$6</f>
        <v>17816693.823035214</v>
      </c>
      <c r="L21" s="65">
        <v>2022</v>
      </c>
      <c r="M21" s="67">
        <f t="shared" ref="M21:M32" si="11">+K21+K22</f>
        <v>35455406.816405669</v>
      </c>
    </row>
    <row r="22" spans="1:13">
      <c r="A22" s="26">
        <v>21</v>
      </c>
      <c r="B22" s="49">
        <v>44865</v>
      </c>
      <c r="C22" s="50">
        <v>44681</v>
      </c>
      <c r="D22" s="50">
        <v>44864</v>
      </c>
      <c r="E22" s="51">
        <f t="shared" si="0"/>
        <v>184</v>
      </c>
      <c r="F22" s="52">
        <f t="shared" si="2"/>
        <v>595868.59632019955</v>
      </c>
      <c r="G22" s="53">
        <f>Alapadatok!$C$4+2.64%</f>
        <v>2.9600000000000001E-2</v>
      </c>
      <c r="H22" s="54">
        <f>(F22*G22*E22)/Alapadatok!$C$8</f>
        <v>9014.8297861064857</v>
      </c>
      <c r="I22" s="54">
        <f t="shared" si="3"/>
        <v>49655.716360016646</v>
      </c>
      <c r="J22" s="54">
        <f t="shared" si="1"/>
        <v>58670.546146123132</v>
      </c>
      <c r="K22" s="55">
        <f>+J22*Alapadatok!$C$6</f>
        <v>17638712.993370458</v>
      </c>
      <c r="L22" s="65"/>
      <c r="M22" s="68"/>
    </row>
    <row r="23" spans="1:13">
      <c r="A23" s="26">
        <v>22</v>
      </c>
      <c r="B23" s="49">
        <v>45046</v>
      </c>
      <c r="C23" s="50">
        <v>44865</v>
      </c>
      <c r="D23" s="50">
        <v>45045</v>
      </c>
      <c r="E23" s="51">
        <f t="shared" si="0"/>
        <v>181</v>
      </c>
      <c r="F23" s="52">
        <f t="shared" si="2"/>
        <v>546212.87996018294</v>
      </c>
      <c r="G23" s="53">
        <f>Alapadatok!$C$4+2.64%</f>
        <v>2.9600000000000001E-2</v>
      </c>
      <c r="H23" s="54">
        <f>(F23*G23*E23)/Alapadatok!$C$8</f>
        <v>8128.861460207434</v>
      </c>
      <c r="I23" s="54">
        <f t="shared" si="3"/>
        <v>49655.716360016646</v>
      </c>
      <c r="J23" s="54">
        <f t="shared" si="1"/>
        <v>57784.577820224076</v>
      </c>
      <c r="K23" s="55">
        <f>+J23*Alapadatok!$C$6</f>
        <v>17372355.475872166</v>
      </c>
      <c r="L23" s="65">
        <v>2023</v>
      </c>
      <c r="M23" s="67">
        <f t="shared" ref="M23:M32" si="12">+K23+K24</f>
        <v>34559365.398093447</v>
      </c>
    </row>
    <row r="24" spans="1:13">
      <c r="A24" s="26">
        <v>23</v>
      </c>
      <c r="B24" s="49">
        <v>45230</v>
      </c>
      <c r="C24" s="50">
        <v>45046</v>
      </c>
      <c r="D24" s="50">
        <v>45229</v>
      </c>
      <c r="E24" s="51">
        <f t="shared" si="0"/>
        <v>184</v>
      </c>
      <c r="F24" s="52">
        <f t="shared" si="2"/>
        <v>496557.16360016627</v>
      </c>
      <c r="G24" s="53">
        <f>Alapadatok!$C$4+2.64%</f>
        <v>2.9600000000000001E-2</v>
      </c>
      <c r="H24" s="54">
        <f>(F24*G24*E24)/Alapadatok!$C$8</f>
        <v>7512.3581550887384</v>
      </c>
      <c r="I24" s="54">
        <f t="shared" si="3"/>
        <v>49655.716360016646</v>
      </c>
      <c r="J24" s="54">
        <f t="shared" si="1"/>
        <v>57168.074515105385</v>
      </c>
      <c r="K24" s="55">
        <f>+J24*Alapadatok!$C$6</f>
        <v>17187009.922221281</v>
      </c>
      <c r="L24" s="65"/>
      <c r="M24" s="68"/>
    </row>
    <row r="25" spans="1:13">
      <c r="A25" s="26">
        <v>24</v>
      </c>
      <c r="B25" s="49">
        <v>45412</v>
      </c>
      <c r="C25" s="50">
        <v>45230</v>
      </c>
      <c r="D25" s="50">
        <v>45411</v>
      </c>
      <c r="E25" s="51">
        <f t="shared" si="0"/>
        <v>182</v>
      </c>
      <c r="F25" s="52">
        <f t="shared" si="2"/>
        <v>446901.4472401496</v>
      </c>
      <c r="G25" s="53">
        <f>Alapadatok!$C$4+2.64%</f>
        <v>2.9600000000000001E-2</v>
      </c>
      <c r="H25" s="54">
        <f>(F25*G25*E25)/Alapadatok!$C$8</f>
        <v>6687.6318793670389</v>
      </c>
      <c r="I25" s="54">
        <f t="shared" si="3"/>
        <v>49655.716360016646</v>
      </c>
      <c r="J25" s="54">
        <f t="shared" si="1"/>
        <v>56343.348239383682</v>
      </c>
      <c r="K25" s="55">
        <f>+J25*Alapadatok!$C$6</f>
        <v>16939064.214688309</v>
      </c>
      <c r="L25" s="65">
        <v>2024</v>
      </c>
      <c r="M25" s="67">
        <f t="shared" ref="M25:M32" si="13">+K25+K26</f>
        <v>33674371.065760419</v>
      </c>
    </row>
    <row r="26" spans="1:13">
      <c r="A26" s="26">
        <v>25</v>
      </c>
      <c r="B26" s="49">
        <v>45596</v>
      </c>
      <c r="C26" s="50">
        <v>45412</v>
      </c>
      <c r="D26" s="50">
        <v>45595</v>
      </c>
      <c r="E26" s="51">
        <f t="shared" si="0"/>
        <v>184</v>
      </c>
      <c r="F26" s="52">
        <f t="shared" si="2"/>
        <v>397245.73088013293</v>
      </c>
      <c r="G26" s="53">
        <f>Alapadatok!$C$4+2.64%</f>
        <v>2.9600000000000001E-2</v>
      </c>
      <c r="H26" s="54">
        <f>(F26*G26*E26)/Alapadatok!$C$8</f>
        <v>6009.8865240709893</v>
      </c>
      <c r="I26" s="54">
        <f t="shared" si="3"/>
        <v>49655.716360016646</v>
      </c>
      <c r="J26" s="54">
        <f t="shared" si="1"/>
        <v>55665.602884087639</v>
      </c>
      <c r="K26" s="55">
        <f>+J26*Alapadatok!$C$6</f>
        <v>16735306.851072107</v>
      </c>
      <c r="L26" s="65"/>
      <c r="M26" s="68"/>
    </row>
    <row r="27" spans="1:13">
      <c r="A27" s="26">
        <v>26</v>
      </c>
      <c r="B27" s="49">
        <v>45777</v>
      </c>
      <c r="C27" s="50">
        <v>45596</v>
      </c>
      <c r="D27" s="50">
        <v>45776</v>
      </c>
      <c r="E27" s="51">
        <f t="shared" si="0"/>
        <v>181</v>
      </c>
      <c r="F27" s="52">
        <f t="shared" si="2"/>
        <v>347590.01452011627</v>
      </c>
      <c r="G27" s="53">
        <f>Alapadatok!$C$4+2.64%</f>
        <v>2.9600000000000001E-2</v>
      </c>
      <c r="H27" s="54">
        <f>(F27*G27*E27)/Alapadatok!$C$8</f>
        <v>5172.9118383138193</v>
      </c>
      <c r="I27" s="54">
        <f t="shared" si="3"/>
        <v>49655.716360016646</v>
      </c>
      <c r="J27" s="54">
        <f t="shared" si="1"/>
        <v>54828.628198330465</v>
      </c>
      <c r="K27" s="55">
        <f>+J27*Alapadatok!$C$6</f>
        <v>16483678.781546071</v>
      </c>
      <c r="L27" s="65">
        <v>2025</v>
      </c>
      <c r="M27" s="67">
        <f t="shared" ref="M27:M32" si="14">+K27+K28</f>
        <v>32767282.561469</v>
      </c>
    </row>
    <row r="28" spans="1:13">
      <c r="A28" s="26">
        <v>27</v>
      </c>
      <c r="B28" s="49">
        <v>45961</v>
      </c>
      <c r="C28" s="50">
        <v>45777</v>
      </c>
      <c r="D28" s="50">
        <v>45960</v>
      </c>
      <c r="E28" s="51">
        <f t="shared" si="0"/>
        <v>184</v>
      </c>
      <c r="F28" s="52">
        <f t="shared" si="2"/>
        <v>297934.2981600996</v>
      </c>
      <c r="G28" s="53">
        <f>Alapadatok!$C$4+2.64%</f>
        <v>2.9600000000000001E-2</v>
      </c>
      <c r="H28" s="54">
        <f>(F28*G28*E28)/Alapadatok!$C$8</f>
        <v>4507.4148930532401</v>
      </c>
      <c r="I28" s="54">
        <f t="shared" si="3"/>
        <v>49655.716360016646</v>
      </c>
      <c r="J28" s="54">
        <f t="shared" si="1"/>
        <v>54163.131253069885</v>
      </c>
      <c r="K28" s="55">
        <f>+J28*Alapadatok!$C$6</f>
        <v>16283603.779922929</v>
      </c>
      <c r="L28" s="65"/>
      <c r="M28" s="68"/>
    </row>
    <row r="29" spans="1:13">
      <c r="A29" s="26">
        <v>28</v>
      </c>
      <c r="B29" s="49">
        <v>46142</v>
      </c>
      <c r="C29" s="50">
        <v>45961</v>
      </c>
      <c r="D29" s="50">
        <v>46141</v>
      </c>
      <c r="E29" s="51">
        <f t="shared" si="0"/>
        <v>181</v>
      </c>
      <c r="F29" s="52">
        <f t="shared" si="2"/>
        <v>248278.58180008296</v>
      </c>
      <c r="G29" s="53">
        <f>Alapadatok!$C$4+2.64%</f>
        <v>2.9600000000000001E-2</v>
      </c>
      <c r="H29" s="54">
        <f>(F29*G29*E29)/Alapadatok!$C$8</f>
        <v>3694.9370273670124</v>
      </c>
      <c r="I29" s="54">
        <f t="shared" si="3"/>
        <v>49655.716360016646</v>
      </c>
      <c r="J29" s="54">
        <f t="shared" si="1"/>
        <v>53350.65338738366</v>
      </c>
      <c r="K29" s="55">
        <f>+J29*Alapadatok!$C$6</f>
        <v>16039340.434383024</v>
      </c>
      <c r="L29" s="65">
        <v>2026</v>
      </c>
      <c r="M29" s="67">
        <f t="shared" ref="M29:M32" si="15">+K29+K30</f>
        <v>31871241.143156778</v>
      </c>
    </row>
    <row r="30" spans="1:13">
      <c r="A30" s="26">
        <v>29</v>
      </c>
      <c r="B30" s="49">
        <v>46326</v>
      </c>
      <c r="C30" s="50">
        <v>46142</v>
      </c>
      <c r="D30" s="50">
        <v>46325</v>
      </c>
      <c r="E30" s="51">
        <f t="shared" si="0"/>
        <v>184</v>
      </c>
      <c r="F30" s="52">
        <f t="shared" si="2"/>
        <v>198622.86544006632</v>
      </c>
      <c r="G30" s="53">
        <f>Alapadatok!$C$4+2.64%</f>
        <v>2.9600000000000001E-2</v>
      </c>
      <c r="H30" s="54">
        <f>(F30*G30*E30)/Alapadatok!$C$8</f>
        <v>3004.9432620354924</v>
      </c>
      <c r="I30" s="54">
        <f t="shared" si="3"/>
        <v>49655.716360016646</v>
      </c>
      <c r="J30" s="54">
        <f t="shared" si="1"/>
        <v>52660.659622052139</v>
      </c>
      <c r="K30" s="55">
        <f>+J30*Alapadatok!$C$6</f>
        <v>15831900.708773755</v>
      </c>
      <c r="L30" s="65"/>
      <c r="M30" s="68"/>
    </row>
    <row r="31" spans="1:13">
      <c r="A31" s="26">
        <v>30</v>
      </c>
      <c r="B31" s="49">
        <v>46507</v>
      </c>
      <c r="C31" s="50">
        <v>46326</v>
      </c>
      <c r="D31" s="50">
        <v>46506</v>
      </c>
      <c r="E31" s="51">
        <f t="shared" si="0"/>
        <v>181</v>
      </c>
      <c r="F31" s="52">
        <f t="shared" si="2"/>
        <v>148967.14908004968</v>
      </c>
      <c r="G31" s="53">
        <f>Alapadatok!$C$4+2.64%</f>
        <v>2.9600000000000001E-2</v>
      </c>
      <c r="H31" s="54">
        <f>(F31*G31*E31)/Alapadatok!$C$8</f>
        <v>2216.962216420206</v>
      </c>
      <c r="I31" s="54">
        <f t="shared" si="3"/>
        <v>49655.716360016646</v>
      </c>
      <c r="J31" s="54">
        <f t="shared" si="1"/>
        <v>51872.678576436854</v>
      </c>
      <c r="K31" s="55">
        <f>+J31*Alapadatok!$C$6</f>
        <v>15595002.087219976</v>
      </c>
      <c r="L31" s="65">
        <v>2027</v>
      </c>
      <c r="M31" s="67">
        <f t="shared" ref="M31:M32" si="16">+K31+K32</f>
        <v>30975199.724844553</v>
      </c>
    </row>
    <row r="32" spans="1:13">
      <c r="A32" s="26">
        <v>31</v>
      </c>
      <c r="B32" s="49">
        <v>46691</v>
      </c>
      <c r="C32" s="50">
        <v>46507</v>
      </c>
      <c r="D32" s="50">
        <v>46690</v>
      </c>
      <c r="E32" s="51">
        <f t="shared" si="0"/>
        <v>184</v>
      </c>
      <c r="F32" s="52">
        <f t="shared" si="2"/>
        <v>99311.432720033044</v>
      </c>
      <c r="G32" s="53">
        <f>Alapadatok!$C$4+2.64%</f>
        <v>2.9600000000000001E-2</v>
      </c>
      <c r="H32" s="54">
        <f>(F32*G32*E32)/Alapadatok!$C$8</f>
        <v>1502.4716310177444</v>
      </c>
      <c r="I32" s="54">
        <f t="shared" si="3"/>
        <v>49655.716360016646</v>
      </c>
      <c r="J32" s="54">
        <f t="shared" si="1"/>
        <v>51158.187991034392</v>
      </c>
      <c r="K32" s="55">
        <f>+J32*Alapadatok!$C$6</f>
        <v>15380197.637624579</v>
      </c>
      <c r="L32" s="65"/>
      <c r="M32" s="68"/>
    </row>
    <row r="33" spans="1:13">
      <c r="A33" s="26">
        <v>32</v>
      </c>
      <c r="B33" s="49">
        <v>46843</v>
      </c>
      <c r="C33" s="50">
        <v>46691</v>
      </c>
      <c r="D33" s="50">
        <v>46872</v>
      </c>
      <c r="E33" s="51">
        <f t="shared" si="0"/>
        <v>182</v>
      </c>
      <c r="F33" s="56">
        <f t="shared" si="2"/>
        <v>49655.716360016399</v>
      </c>
      <c r="G33" s="53">
        <f>Alapadatok!$C$4+2.64%</f>
        <v>2.9600000000000001E-2</v>
      </c>
      <c r="H33" s="54">
        <f>(F33*G33*E33)/Alapadatok!$C$8</f>
        <v>743.07020881855647</v>
      </c>
      <c r="I33" s="54">
        <f t="shared" si="3"/>
        <v>49655.716360016646</v>
      </c>
      <c r="J33" s="54">
        <f t="shared" si="1"/>
        <v>50398.786568835203</v>
      </c>
      <c r="K33" s="55">
        <f>+J33*Alapadatok!$C$6</f>
        <v>15151891.194054615</v>
      </c>
      <c r="L33" s="69">
        <v>2028</v>
      </c>
      <c r="M33" s="70">
        <f>+K33</f>
        <v>15151891.194054615</v>
      </c>
    </row>
    <row r="34" spans="1:13">
      <c r="A34" s="57"/>
      <c r="B34" s="58" t="s">
        <v>33</v>
      </c>
      <c r="C34" s="59"/>
      <c r="D34" s="60"/>
      <c r="E34" s="71"/>
      <c r="F34" s="52"/>
      <c r="G34" s="53"/>
      <c r="H34" s="72">
        <f>SUM(H2:H33)</f>
        <v>387313.84320859081</v>
      </c>
      <c r="I34" s="73">
        <f>SUM(I2:I33)-I3</f>
        <v>1572337.8320496436</v>
      </c>
      <c r="J34" s="73">
        <f>SUM(J2:J33)</f>
        <v>2949970.4219319951</v>
      </c>
      <c r="K34" s="55"/>
      <c r="L34" s="61"/>
      <c r="M34" s="61"/>
    </row>
    <row r="35" spans="1:13">
      <c r="A35" s="57"/>
      <c r="B35" s="58" t="s">
        <v>30</v>
      </c>
      <c r="C35" s="59"/>
      <c r="D35" s="60"/>
      <c r="E35" s="71"/>
      <c r="F35" s="74"/>
      <c r="G35" s="75"/>
      <c r="H35" s="76">
        <f>+H34*Alapadatok!$C$6</f>
        <v>116442033.82223074</v>
      </c>
      <c r="I35" s="76">
        <f>+I34*Alapadatok!$C$6</f>
        <v>472707645.82740486</v>
      </c>
      <c r="J35" s="76">
        <f>+H35+I35</f>
        <v>589149679.64963555</v>
      </c>
      <c r="K35" s="77"/>
      <c r="L35" s="61"/>
      <c r="M35" s="61"/>
    </row>
    <row r="38" spans="1:13" ht="24" customHeight="1">
      <c r="F38" s="25"/>
      <c r="G38" s="25"/>
      <c r="H38" s="9"/>
      <c r="I38" s="9"/>
    </row>
    <row r="39" spans="1:13" ht="27.75" customHeight="1">
      <c r="F39" s="25"/>
      <c r="G39" s="25"/>
      <c r="H39" s="9"/>
    </row>
    <row r="54" spans="11:11">
      <c r="K54" s="22"/>
    </row>
    <row r="55" spans="11:11">
      <c r="K55" s="22"/>
    </row>
    <row r="56" spans="11:11">
      <c r="K56" s="22"/>
    </row>
    <row r="57" spans="11:11">
      <c r="K57" s="23"/>
    </row>
    <row r="58" spans="11:11">
      <c r="K58" s="23"/>
    </row>
    <row r="59" spans="11:11">
      <c r="K59" s="23"/>
    </row>
    <row r="60" spans="11:11">
      <c r="K60" s="22"/>
    </row>
    <row r="61" spans="11:11">
      <c r="K61" s="22"/>
    </row>
    <row r="62" spans="11:11">
      <c r="K62" s="22"/>
    </row>
    <row r="63" spans="11:11">
      <c r="K63" s="22"/>
    </row>
    <row r="64" spans="11:11">
      <c r="K64" s="22"/>
    </row>
    <row r="65" spans="11:11">
      <c r="K65" s="22"/>
    </row>
  </sheetData>
  <sheetProtection password="C6D6" sheet="1" objects="1" scenarios="1"/>
  <mergeCells count="35">
    <mergeCell ref="M23:M24"/>
    <mergeCell ref="M25:M26"/>
    <mergeCell ref="M27:M28"/>
    <mergeCell ref="M29:M30"/>
    <mergeCell ref="M31:M32"/>
    <mergeCell ref="M13:M14"/>
    <mergeCell ref="M15:M16"/>
    <mergeCell ref="M17:M18"/>
    <mergeCell ref="M19:M20"/>
    <mergeCell ref="M21:M22"/>
    <mergeCell ref="M2:M4"/>
    <mergeCell ref="M5:M6"/>
    <mergeCell ref="M7:M8"/>
    <mergeCell ref="M9:M10"/>
    <mergeCell ref="M11:M12"/>
    <mergeCell ref="L23:L24"/>
    <mergeCell ref="L25:L26"/>
    <mergeCell ref="L27:L28"/>
    <mergeCell ref="L29:L30"/>
    <mergeCell ref="L31:L32"/>
    <mergeCell ref="L13:L14"/>
    <mergeCell ref="L15:L16"/>
    <mergeCell ref="L17:L18"/>
    <mergeCell ref="L19:L20"/>
    <mergeCell ref="L21:L22"/>
    <mergeCell ref="L2:L4"/>
    <mergeCell ref="L5:L6"/>
    <mergeCell ref="L7:L8"/>
    <mergeCell ref="L9:L10"/>
    <mergeCell ref="L11:L12"/>
    <mergeCell ref="C1:D1"/>
    <mergeCell ref="F38:G38"/>
    <mergeCell ref="F39:G39"/>
    <mergeCell ref="B34:D34"/>
    <mergeCell ref="B35:D35"/>
  </mergeCells>
  <pageMargins left="0.75" right="0.75" top="1" bottom="1" header="0.5" footer="0.5"/>
  <pageSetup paperSize="9" scale="5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4"/>
  <sheetViews>
    <sheetView zoomScaleNormal="100" workbookViewId="0">
      <pane xSplit="5" ySplit="1" topLeftCell="F37" activePane="bottomRight" state="frozen"/>
      <selection activeCell="D43" activeCellId="1" sqref="K3:K11 D43"/>
      <selection pane="topRight" activeCell="D43" activeCellId="1" sqref="K3:K11 D43"/>
      <selection pane="bottomLeft" activeCell="D43" activeCellId="1" sqref="K3:K11 D43"/>
      <selection pane="bottomRight" activeCell="H63" sqref="H63"/>
    </sheetView>
  </sheetViews>
  <sheetFormatPr defaultRowHeight="12.75"/>
  <cols>
    <col min="1" max="1" width="3" style="1" bestFit="1" customWidth="1"/>
    <col min="2" max="2" width="12.5703125" style="1" customWidth="1"/>
    <col min="3" max="3" width="12.7109375" style="2" customWidth="1"/>
    <col min="4" max="4" width="13.85546875" style="2" customWidth="1"/>
    <col min="5" max="5" width="4.42578125" style="2" customWidth="1"/>
    <col min="6" max="6" width="12.85546875" style="2" bestFit="1" customWidth="1"/>
    <col min="7" max="7" width="16.7109375" style="3" customWidth="1"/>
    <col min="8" max="10" width="17.42578125" style="2" bestFit="1" customWidth="1"/>
    <col min="11" max="11" width="15.42578125" style="2" bestFit="1" customWidth="1"/>
    <col min="12" max="12" width="12.7109375" style="2" bestFit="1" customWidth="1"/>
    <col min="13" max="13" width="19.42578125" style="2" customWidth="1"/>
    <col min="14" max="16384" width="9.140625" style="2"/>
  </cols>
  <sheetData>
    <row r="1" spans="1:13" ht="63.75">
      <c r="A1" s="26"/>
      <c r="B1" s="27" t="s">
        <v>2</v>
      </c>
      <c r="C1" s="28" t="s">
        <v>1</v>
      </c>
      <c r="D1" s="28"/>
      <c r="E1" s="29" t="s">
        <v>0</v>
      </c>
      <c r="F1" s="30" t="s">
        <v>21</v>
      </c>
      <c r="G1" s="31" t="s">
        <v>34</v>
      </c>
      <c r="H1" s="30" t="s">
        <v>22</v>
      </c>
      <c r="I1" s="30" t="s">
        <v>23</v>
      </c>
      <c r="J1" s="30" t="s">
        <v>24</v>
      </c>
      <c r="K1" s="32" t="s">
        <v>4</v>
      </c>
      <c r="L1" s="104" t="s">
        <v>35</v>
      </c>
      <c r="M1" s="34" t="s">
        <v>36</v>
      </c>
    </row>
    <row r="2" spans="1:13">
      <c r="A2" s="26">
        <v>1</v>
      </c>
      <c r="B2" s="35">
        <v>41394</v>
      </c>
      <c r="C2" s="36">
        <v>41213</v>
      </c>
      <c r="D2" s="36">
        <v>41393</v>
      </c>
      <c r="E2" s="37">
        <f t="shared" ref="E2:E33" si="0">D2-C2+1</f>
        <v>181</v>
      </c>
      <c r="F2" s="38">
        <f>+Alapadatok!G3/Alapadatok!C7</f>
        <v>2562656.5787234041</v>
      </c>
      <c r="G2" s="39">
        <v>2.7730000000000001E-2</v>
      </c>
      <c r="H2" s="40">
        <f>(F2*G2*E2)/Alapadatok!$C$8</f>
        <v>35728.629205466663</v>
      </c>
      <c r="I2" s="40">
        <f>+$F$2/31</f>
        <v>82666.34124914206</v>
      </c>
      <c r="J2" s="40">
        <f>+H2+I2</f>
        <v>118394.97045460873</v>
      </c>
      <c r="K2" s="41">
        <f>+J2*Alapadatok!$C$6</f>
        <v>35594263.91747357</v>
      </c>
      <c r="L2" s="68">
        <v>2013</v>
      </c>
      <c r="M2" s="105">
        <f>+K2+K4+H3*Alapadatok!C6</f>
        <v>58428824.202260479</v>
      </c>
    </row>
    <row r="3" spans="1:13">
      <c r="A3" s="26">
        <v>2</v>
      </c>
      <c r="B3" s="42">
        <v>41453</v>
      </c>
      <c r="C3" s="43">
        <v>41394</v>
      </c>
      <c r="D3" s="43">
        <v>41452</v>
      </c>
      <c r="E3" s="44">
        <f t="shared" si="0"/>
        <v>59</v>
      </c>
      <c r="F3" s="45">
        <f>+F2-I2</f>
        <v>2479990.2374742622</v>
      </c>
      <c r="G3" s="46">
        <f>Alapadatok!$C$5+2.64%</f>
        <v>2.8469999999999999E-2</v>
      </c>
      <c r="H3" s="47">
        <f>(F3*G3*E3)/Alapadatok!$C$8</f>
        <v>11571.427782201783</v>
      </c>
      <c r="I3" s="47">
        <f>+Alapadatok!C12</f>
        <v>990318.74667376268</v>
      </c>
      <c r="J3" s="47">
        <f>+H3+I3</f>
        <v>1001890.1744559645</v>
      </c>
      <c r="K3" s="48">
        <f>+J3*Alapadatok!$C$6</f>
        <v>301208262.04844117</v>
      </c>
      <c r="L3" s="68"/>
      <c r="M3" s="105"/>
    </row>
    <row r="4" spans="1:13">
      <c r="A4" s="26">
        <v>3</v>
      </c>
      <c r="B4" s="49">
        <v>41578</v>
      </c>
      <c r="C4" s="50">
        <v>41453</v>
      </c>
      <c r="D4" s="50">
        <v>41577</v>
      </c>
      <c r="E4" s="51">
        <f t="shared" si="0"/>
        <v>125</v>
      </c>
      <c r="F4" s="52">
        <f>+F3-I3</f>
        <v>1489671.4908004995</v>
      </c>
      <c r="G4" s="53">
        <f>Alapadatok!$C$5+2.64%</f>
        <v>2.8469999999999999E-2</v>
      </c>
      <c r="H4" s="54">
        <f>(F4*G4*E4)/Alapadatok!$C$8</f>
        <v>14726.023383017435</v>
      </c>
      <c r="I4" s="54">
        <f>+'EUR konverzió arányos'!I4</f>
        <v>49655.716360016646</v>
      </c>
      <c r="J4" s="54">
        <f t="shared" ref="J4:J33" si="1">+H4+I4</f>
        <v>64381.739743034079</v>
      </c>
      <c r="K4" s="55">
        <f>+J4*Alapadatok!$C$6</f>
        <v>19355726.236345764</v>
      </c>
      <c r="L4" s="68"/>
      <c r="M4" s="105"/>
    </row>
    <row r="5" spans="1:13">
      <c r="A5" s="26">
        <v>4</v>
      </c>
      <c r="B5" s="49">
        <v>41670</v>
      </c>
      <c r="C5" s="50">
        <v>41578</v>
      </c>
      <c r="D5" s="50">
        <v>41669</v>
      </c>
      <c r="E5" s="51">
        <f t="shared" si="0"/>
        <v>92</v>
      </c>
      <c r="F5" s="52">
        <f t="shared" ref="F5:F33" si="2">+F4-I4</f>
        <v>1440015.7744404827</v>
      </c>
      <c r="G5" s="53">
        <f>Alapadatok!$C$5+2.64%</f>
        <v>2.8469999999999999E-2</v>
      </c>
      <c r="H5" s="54">
        <f>(F5*G5*E5)/Alapadatok!$C$8</f>
        <v>10477.074769570805</v>
      </c>
      <c r="I5" s="54">
        <f>+$F$4/60</f>
        <v>24827.858180008323</v>
      </c>
      <c r="J5" s="54">
        <f t="shared" si="1"/>
        <v>35304.932949579132</v>
      </c>
      <c r="K5" s="55">
        <f>+J5*Alapadatok!$C$6</f>
        <v>10614075.041961469</v>
      </c>
      <c r="L5" s="68">
        <v>2014</v>
      </c>
      <c r="M5" s="106">
        <f>+K5+K6+K7+K8</f>
        <v>42029515.034870371</v>
      </c>
    </row>
    <row r="6" spans="1:13">
      <c r="A6" s="26">
        <v>5</v>
      </c>
      <c r="B6" s="49">
        <v>41759</v>
      </c>
      <c r="C6" s="50">
        <v>41670</v>
      </c>
      <c r="D6" s="50">
        <v>41758</v>
      </c>
      <c r="E6" s="51">
        <f t="shared" si="0"/>
        <v>89</v>
      </c>
      <c r="F6" s="52">
        <f t="shared" si="2"/>
        <v>1415187.9162604744</v>
      </c>
      <c r="G6" s="53">
        <f>Alapadatok!$C$5+2.64%</f>
        <v>2.8469999999999999E-2</v>
      </c>
      <c r="H6" s="54">
        <f>(F6*G6*E6)/Alapadatok!$C$8</f>
        <v>9960.6822162729932</v>
      </c>
      <c r="I6" s="54">
        <f t="shared" ref="I6:I62" si="3">+$F$4/60</f>
        <v>24827.858180008323</v>
      </c>
      <c r="J6" s="54">
        <f t="shared" si="1"/>
        <v>34788.540396281314</v>
      </c>
      <c r="K6" s="55">
        <f>+J6*Alapadatok!$C$6</f>
        <v>10458826.784738014</v>
      </c>
      <c r="L6" s="68"/>
      <c r="M6" s="105"/>
    </row>
    <row r="7" spans="1:13">
      <c r="A7" s="26">
        <v>6</v>
      </c>
      <c r="B7" s="49">
        <f>+D7+1</f>
        <v>41851</v>
      </c>
      <c r="C7" s="50">
        <v>41759</v>
      </c>
      <c r="D7" s="50">
        <v>41850</v>
      </c>
      <c r="E7" s="51">
        <f t="shared" si="0"/>
        <v>92</v>
      </c>
      <c r="F7" s="52">
        <f t="shared" si="2"/>
        <v>1390360.058080466</v>
      </c>
      <c r="G7" s="53">
        <f>Alapadatok!$C$5+2.64%</f>
        <v>2.8469999999999999E-2</v>
      </c>
      <c r="H7" s="54">
        <f>(F7*G7*E7)/Alapadatok!$C$8</f>
        <v>10115.796329240777</v>
      </c>
      <c r="I7" s="54">
        <f t="shared" si="3"/>
        <v>24827.858180008323</v>
      </c>
      <c r="J7" s="54">
        <f t="shared" si="1"/>
        <v>34943.6545092491</v>
      </c>
      <c r="K7" s="55">
        <f>+J7*Alapadatok!$C$6</f>
        <v>10505460.29166065</v>
      </c>
      <c r="L7" s="68"/>
      <c r="M7" s="105"/>
    </row>
    <row r="8" spans="1:13">
      <c r="A8" s="26">
        <v>7</v>
      </c>
      <c r="B8" s="49">
        <f t="shared" ref="B8:B62" si="4">+D8+1</f>
        <v>41943</v>
      </c>
      <c r="C8" s="50">
        <v>41851</v>
      </c>
      <c r="D8" s="50">
        <v>41942</v>
      </c>
      <c r="E8" s="51">
        <f t="shared" si="0"/>
        <v>92</v>
      </c>
      <c r="F8" s="52">
        <f t="shared" si="2"/>
        <v>1365532.1999004576</v>
      </c>
      <c r="G8" s="53">
        <f>Alapadatok!$C$5+2.64%</f>
        <v>2.8469999999999999E-2</v>
      </c>
      <c r="H8" s="54">
        <f>(F8*G8*E8)/Alapadatok!$C$8</f>
        <v>9935.1571090757607</v>
      </c>
      <c r="I8" s="54">
        <f t="shared" si="3"/>
        <v>24827.858180008323</v>
      </c>
      <c r="J8" s="54">
        <f t="shared" si="1"/>
        <v>34763.015289084084</v>
      </c>
      <c r="K8" s="55">
        <f>+J8*Alapadatok!$C$6</f>
        <v>10451152.916510239</v>
      </c>
      <c r="L8" s="68"/>
      <c r="M8" s="105"/>
    </row>
    <row r="9" spans="1:13">
      <c r="A9" s="26">
        <v>8</v>
      </c>
      <c r="B9" s="49">
        <f t="shared" si="4"/>
        <v>42035</v>
      </c>
      <c r="C9" s="50">
        <v>41943</v>
      </c>
      <c r="D9" s="50">
        <v>42034</v>
      </c>
      <c r="E9" s="51">
        <f t="shared" si="0"/>
        <v>92</v>
      </c>
      <c r="F9" s="52">
        <f t="shared" si="2"/>
        <v>1340704.3417204493</v>
      </c>
      <c r="G9" s="53">
        <f>Alapadatok!$C$5+2.64%</f>
        <v>2.8469999999999999E-2</v>
      </c>
      <c r="H9" s="54">
        <f>(F9*G9*E9)/Alapadatok!$C$8</f>
        <v>9754.5178889107483</v>
      </c>
      <c r="I9" s="54">
        <f t="shared" si="3"/>
        <v>24827.858180008323</v>
      </c>
      <c r="J9" s="54">
        <f t="shared" si="1"/>
        <v>34582.376068919068</v>
      </c>
      <c r="K9" s="55">
        <f>+J9*Alapadatok!$C$6</f>
        <v>10396845.541359829</v>
      </c>
      <c r="L9" s="68">
        <v>2015</v>
      </c>
      <c r="M9" s="106">
        <f t="shared" ref="M9" si="5">+K9+K10+K11+K12</f>
        <v>41167680.603135601</v>
      </c>
    </row>
    <row r="10" spans="1:13">
      <c r="A10" s="26">
        <v>9</v>
      </c>
      <c r="B10" s="49">
        <f t="shared" si="4"/>
        <v>42124</v>
      </c>
      <c r="C10" s="50">
        <v>42035</v>
      </c>
      <c r="D10" s="50">
        <v>42123</v>
      </c>
      <c r="E10" s="51">
        <f t="shared" si="0"/>
        <v>89</v>
      </c>
      <c r="F10" s="52">
        <f t="shared" si="2"/>
        <v>1315876.4835404409</v>
      </c>
      <c r="G10" s="53">
        <f>Alapadatok!$C$5+2.64%</f>
        <v>2.8469999999999999E-2</v>
      </c>
      <c r="H10" s="54">
        <f>(F10*G10*E10)/Alapadatok!$C$8</f>
        <v>9261.686973025764</v>
      </c>
      <c r="I10" s="54">
        <f t="shared" si="3"/>
        <v>24827.858180008323</v>
      </c>
      <c r="J10" s="54">
        <f t="shared" si="1"/>
        <v>34089.545153034087</v>
      </c>
      <c r="K10" s="55">
        <f>+J10*Alapadatok!$C$6</f>
        <v>10248680.854808167</v>
      </c>
      <c r="L10" s="68"/>
      <c r="M10" s="105"/>
    </row>
    <row r="11" spans="1:13">
      <c r="A11" s="26">
        <v>10</v>
      </c>
      <c r="B11" s="49">
        <f t="shared" si="4"/>
        <v>42216</v>
      </c>
      <c r="C11" s="50">
        <v>42124</v>
      </c>
      <c r="D11" s="50">
        <v>42215</v>
      </c>
      <c r="E11" s="51">
        <f t="shared" si="0"/>
        <v>92</v>
      </c>
      <c r="F11" s="52">
        <f t="shared" si="2"/>
        <v>1291048.6253604325</v>
      </c>
      <c r="G11" s="53">
        <f>Alapadatok!$C$5+2.64%</f>
        <v>2.8469999999999999E-2</v>
      </c>
      <c r="H11" s="54">
        <f>(F11*G11*E11)/Alapadatok!$C$8</f>
        <v>9393.2394485807199</v>
      </c>
      <c r="I11" s="54">
        <f t="shared" si="3"/>
        <v>24827.858180008323</v>
      </c>
      <c r="J11" s="54">
        <f t="shared" si="1"/>
        <v>34221.097628589043</v>
      </c>
      <c r="K11" s="55">
        <f>+J11*Alapadatok!$C$6</f>
        <v>10288230.79105901</v>
      </c>
      <c r="L11" s="68"/>
      <c r="M11" s="105"/>
    </row>
    <row r="12" spans="1:13">
      <c r="A12" s="26">
        <v>11</v>
      </c>
      <c r="B12" s="49">
        <f t="shared" si="4"/>
        <v>42308</v>
      </c>
      <c r="C12" s="50">
        <v>42216</v>
      </c>
      <c r="D12" s="50">
        <v>42307</v>
      </c>
      <c r="E12" s="51">
        <f t="shared" si="0"/>
        <v>92</v>
      </c>
      <c r="F12" s="52">
        <f t="shared" si="2"/>
        <v>1266220.7671804242</v>
      </c>
      <c r="G12" s="53">
        <f>Alapadatok!$C$5+2.64%</f>
        <v>2.8469999999999999E-2</v>
      </c>
      <c r="H12" s="54">
        <f>(F12*G12*E12)/Alapadatok!$C$8</f>
        <v>9212.6002284157057</v>
      </c>
      <c r="I12" s="54">
        <f t="shared" si="3"/>
        <v>24827.858180008323</v>
      </c>
      <c r="J12" s="54">
        <f t="shared" si="1"/>
        <v>34040.458408424027</v>
      </c>
      <c r="K12" s="55">
        <f>+J12*Alapadatok!$C$6</f>
        <v>10233923.415908599</v>
      </c>
      <c r="L12" s="68"/>
      <c r="M12" s="105"/>
    </row>
    <row r="13" spans="1:13">
      <c r="A13" s="26">
        <v>12</v>
      </c>
      <c r="B13" s="49">
        <f t="shared" si="4"/>
        <v>42400</v>
      </c>
      <c r="C13" s="50">
        <v>42308</v>
      </c>
      <c r="D13" s="50">
        <v>42399</v>
      </c>
      <c r="E13" s="51">
        <f t="shared" si="0"/>
        <v>92</v>
      </c>
      <c r="F13" s="52">
        <f t="shared" si="2"/>
        <v>1241392.9090004158</v>
      </c>
      <c r="G13" s="53">
        <f>Alapadatok!$C$5+2.64%</f>
        <v>2.8469999999999999E-2</v>
      </c>
      <c r="H13" s="54">
        <f>(F13*G13*E13)/Alapadatok!$C$8</f>
        <v>9031.9610082506933</v>
      </c>
      <c r="I13" s="54">
        <f t="shared" si="3"/>
        <v>24827.858180008323</v>
      </c>
      <c r="J13" s="54">
        <f t="shared" si="1"/>
        <v>33859.819188259018</v>
      </c>
      <c r="K13" s="55">
        <f>+J13*Alapadatok!$C$6</f>
        <v>10179616.040758191</v>
      </c>
      <c r="L13" s="68">
        <v>2016</v>
      </c>
      <c r="M13" s="106">
        <f t="shared" ref="M13" si="6">+K13+K14+K15+K16</f>
        <v>40334770.751643986</v>
      </c>
    </row>
    <row r="14" spans="1:13">
      <c r="A14" s="26">
        <v>13</v>
      </c>
      <c r="B14" s="49">
        <f t="shared" si="4"/>
        <v>42490</v>
      </c>
      <c r="C14" s="50">
        <v>42400</v>
      </c>
      <c r="D14" s="50">
        <v>42489</v>
      </c>
      <c r="E14" s="51">
        <f t="shared" si="0"/>
        <v>90</v>
      </c>
      <c r="F14" s="52">
        <f t="shared" si="2"/>
        <v>1216565.0508204075</v>
      </c>
      <c r="G14" s="53">
        <f>Alapadatok!$C$5+2.64%</f>
        <v>2.8469999999999999E-2</v>
      </c>
      <c r="H14" s="54">
        <f>(F14*G14*E14)/Alapadatok!$C$8</f>
        <v>8658.9017492142502</v>
      </c>
      <c r="I14" s="54">
        <f t="shared" si="3"/>
        <v>24827.858180008323</v>
      </c>
      <c r="J14" s="54">
        <f t="shared" si="1"/>
        <v>33486.759929222571</v>
      </c>
      <c r="K14" s="55">
        <f>+J14*Alapadatok!$C$6</f>
        <v>10067459.505121473</v>
      </c>
      <c r="L14" s="68"/>
      <c r="M14" s="105"/>
    </row>
    <row r="15" spans="1:13">
      <c r="A15" s="26">
        <v>14</v>
      </c>
      <c r="B15" s="49">
        <f t="shared" si="4"/>
        <v>42582</v>
      </c>
      <c r="C15" s="50">
        <v>42490</v>
      </c>
      <c r="D15" s="50">
        <v>42581</v>
      </c>
      <c r="E15" s="51">
        <f t="shared" si="0"/>
        <v>92</v>
      </c>
      <c r="F15" s="52">
        <f t="shared" si="2"/>
        <v>1191737.1926403991</v>
      </c>
      <c r="G15" s="53">
        <f>Alapadatok!$C$5+2.64%</f>
        <v>2.8469999999999999E-2</v>
      </c>
      <c r="H15" s="54">
        <f>(F15*G15*E15)/Alapadatok!$C$8</f>
        <v>8670.6825679206631</v>
      </c>
      <c r="I15" s="54">
        <f t="shared" si="3"/>
        <v>24827.858180008323</v>
      </c>
      <c r="J15" s="54">
        <f t="shared" si="1"/>
        <v>33498.540747928986</v>
      </c>
      <c r="K15" s="55">
        <f>+J15*Alapadatok!$C$6</f>
        <v>10071001.29045737</v>
      </c>
      <c r="L15" s="68"/>
      <c r="M15" s="105"/>
    </row>
    <row r="16" spans="1:13">
      <c r="A16" s="26">
        <v>15</v>
      </c>
      <c r="B16" s="49">
        <f t="shared" si="4"/>
        <v>42674</v>
      </c>
      <c r="C16" s="50">
        <v>42582</v>
      </c>
      <c r="D16" s="50">
        <v>42673</v>
      </c>
      <c r="E16" s="51">
        <f t="shared" si="0"/>
        <v>92</v>
      </c>
      <c r="F16" s="52">
        <f t="shared" si="2"/>
        <v>1166909.3344603907</v>
      </c>
      <c r="G16" s="53">
        <f>Alapadatok!$C$5+2.64%</f>
        <v>2.8469999999999999E-2</v>
      </c>
      <c r="H16" s="54">
        <f>(F16*G16*E16)/Alapadatok!$C$8</f>
        <v>8490.0433477556489</v>
      </c>
      <c r="I16" s="54">
        <f t="shared" si="3"/>
        <v>24827.858180008323</v>
      </c>
      <c r="J16" s="54">
        <f t="shared" si="1"/>
        <v>33317.90152776397</v>
      </c>
      <c r="K16" s="55">
        <f>+J16*Alapadatok!$C$6</f>
        <v>10016693.915306959</v>
      </c>
      <c r="L16" s="68"/>
      <c r="M16" s="105"/>
    </row>
    <row r="17" spans="1:13">
      <c r="A17" s="26">
        <v>16</v>
      </c>
      <c r="B17" s="49">
        <f t="shared" si="4"/>
        <v>42766</v>
      </c>
      <c r="C17" s="50">
        <v>42674</v>
      </c>
      <c r="D17" s="50">
        <v>42765</v>
      </c>
      <c r="E17" s="51">
        <f t="shared" si="0"/>
        <v>92</v>
      </c>
      <c r="F17" s="52">
        <f t="shared" si="2"/>
        <v>1142081.4762803824</v>
      </c>
      <c r="G17" s="53">
        <f>Alapadatok!$C$5+2.64%</f>
        <v>2.8469999999999999E-2</v>
      </c>
      <c r="H17" s="54">
        <f>(F17*G17*E17)/Alapadatok!$C$8</f>
        <v>8309.4041275906347</v>
      </c>
      <c r="I17" s="54">
        <f t="shared" si="3"/>
        <v>24827.858180008323</v>
      </c>
      <c r="J17" s="54">
        <f t="shared" si="1"/>
        <v>33137.262307598954</v>
      </c>
      <c r="K17" s="55">
        <f>+J17*Alapadatok!$C$6</f>
        <v>9962386.5401565488</v>
      </c>
      <c r="L17" s="68">
        <v>2017</v>
      </c>
      <c r="M17" s="106">
        <f t="shared" ref="M17" si="7">+K17+K18+K19+K20</f>
        <v>39444011.739666067</v>
      </c>
    </row>
    <row r="18" spans="1:13">
      <c r="A18" s="26">
        <v>17</v>
      </c>
      <c r="B18" s="49">
        <f t="shared" si="4"/>
        <v>42855</v>
      </c>
      <c r="C18" s="50">
        <v>42766</v>
      </c>
      <c r="D18" s="50">
        <v>42854</v>
      </c>
      <c r="E18" s="51">
        <f t="shared" si="0"/>
        <v>89</v>
      </c>
      <c r="F18" s="52">
        <f t="shared" si="2"/>
        <v>1117253.618100374</v>
      </c>
      <c r="G18" s="53">
        <f>Alapadatok!$C$5+2.64%</f>
        <v>2.8469999999999999E-2</v>
      </c>
      <c r="H18" s="54">
        <f>(F18*G18*E18)/Alapadatok!$C$8</f>
        <v>7863.6964865313066</v>
      </c>
      <c r="I18" s="54">
        <f t="shared" si="3"/>
        <v>24827.858180008323</v>
      </c>
      <c r="J18" s="54">
        <f t="shared" si="1"/>
        <v>32691.554666539629</v>
      </c>
      <c r="K18" s="55">
        <f>+J18*Alapadatok!$C$6</f>
        <v>9828388.9949484728</v>
      </c>
      <c r="L18" s="68"/>
      <c r="M18" s="105"/>
    </row>
    <row r="19" spans="1:13">
      <c r="A19" s="26">
        <v>18</v>
      </c>
      <c r="B19" s="49">
        <f t="shared" si="4"/>
        <v>42947</v>
      </c>
      <c r="C19" s="50">
        <v>42855</v>
      </c>
      <c r="D19" s="50">
        <v>42946</v>
      </c>
      <c r="E19" s="51">
        <f t="shared" si="0"/>
        <v>92</v>
      </c>
      <c r="F19" s="52">
        <f t="shared" si="2"/>
        <v>1092425.7599203656</v>
      </c>
      <c r="G19" s="53">
        <f>Alapadatok!$C$5+2.64%</f>
        <v>2.8469999999999999E-2</v>
      </c>
      <c r="H19" s="54">
        <f>(F19*G19*E19)/Alapadatok!$C$8</f>
        <v>7948.1256872606073</v>
      </c>
      <c r="I19" s="54">
        <f t="shared" si="3"/>
        <v>24827.858180008323</v>
      </c>
      <c r="J19" s="54">
        <f t="shared" si="1"/>
        <v>32775.983867268929</v>
      </c>
      <c r="K19" s="55">
        <f>+J19*Alapadatok!$C$6</f>
        <v>9853771.7898557298</v>
      </c>
      <c r="L19" s="68"/>
      <c r="M19" s="105"/>
    </row>
    <row r="20" spans="1:13">
      <c r="A20" s="26">
        <v>19</v>
      </c>
      <c r="B20" s="49">
        <f t="shared" si="4"/>
        <v>43039</v>
      </c>
      <c r="C20" s="50">
        <v>42947</v>
      </c>
      <c r="D20" s="50">
        <v>43038</v>
      </c>
      <c r="E20" s="51">
        <f t="shared" si="0"/>
        <v>92</v>
      </c>
      <c r="F20" s="52">
        <f t="shared" si="2"/>
        <v>1067597.9017403573</v>
      </c>
      <c r="G20" s="53">
        <f>Alapadatok!$C$5+2.64%</f>
        <v>2.8469999999999999E-2</v>
      </c>
      <c r="H20" s="54">
        <f>(F20*G20*E20)/Alapadatok!$C$8</f>
        <v>7767.4864670955922</v>
      </c>
      <c r="I20" s="54">
        <f t="shared" si="3"/>
        <v>24827.858180008323</v>
      </c>
      <c r="J20" s="54">
        <f t="shared" si="1"/>
        <v>32595.344647103913</v>
      </c>
      <c r="K20" s="55">
        <f>+J20*Alapadatok!$C$6</f>
        <v>9799464.4147053193</v>
      </c>
      <c r="L20" s="68"/>
      <c r="M20" s="105"/>
    </row>
    <row r="21" spans="1:13">
      <c r="A21" s="26">
        <v>20</v>
      </c>
      <c r="B21" s="49">
        <f t="shared" si="4"/>
        <v>43131</v>
      </c>
      <c r="C21" s="50">
        <v>43039</v>
      </c>
      <c r="D21" s="50">
        <v>43130</v>
      </c>
      <c r="E21" s="51">
        <f t="shared" si="0"/>
        <v>92</v>
      </c>
      <c r="F21" s="52">
        <f t="shared" si="2"/>
        <v>1042770.0435603489</v>
      </c>
      <c r="G21" s="53">
        <f>Alapadatok!$C$5+2.64%</f>
        <v>2.8469999999999999E-2</v>
      </c>
      <c r="H21" s="54">
        <f>(F21*G21*E21)/Alapadatok!$C$8</f>
        <v>7586.8472469305771</v>
      </c>
      <c r="I21" s="54">
        <f t="shared" si="3"/>
        <v>24827.858180008323</v>
      </c>
      <c r="J21" s="54">
        <f t="shared" si="1"/>
        <v>32414.705426938901</v>
      </c>
      <c r="K21" s="55">
        <f>+J21*Alapadatok!$C$6</f>
        <v>9745157.0395549107</v>
      </c>
      <c r="L21" s="68">
        <v>2018</v>
      </c>
      <c r="M21" s="106">
        <f t="shared" ref="M21" si="8">+K21+K22+K23+K24</f>
        <v>38582177.307931311</v>
      </c>
    </row>
    <row r="22" spans="1:13">
      <c r="A22" s="26">
        <v>21</v>
      </c>
      <c r="B22" s="49">
        <f t="shared" si="4"/>
        <v>43220</v>
      </c>
      <c r="C22" s="50">
        <v>43131</v>
      </c>
      <c r="D22" s="50">
        <v>43219</v>
      </c>
      <c r="E22" s="51">
        <f t="shared" si="0"/>
        <v>89</v>
      </c>
      <c r="F22" s="52">
        <f t="shared" si="2"/>
        <v>1017942.1853803406</v>
      </c>
      <c r="G22" s="53">
        <f>Alapadatok!$C$5+2.64%</f>
        <v>2.8469999999999999E-2</v>
      </c>
      <c r="H22" s="54">
        <f>(F22*G22*E22)/Alapadatok!$C$8</f>
        <v>7164.7012432840784</v>
      </c>
      <c r="I22" s="54">
        <f t="shared" si="3"/>
        <v>24827.858180008323</v>
      </c>
      <c r="J22" s="54">
        <f t="shared" si="1"/>
        <v>31992.559423292401</v>
      </c>
      <c r="K22" s="55">
        <f>+J22*Alapadatok!$C$6</f>
        <v>9618243.0650186278</v>
      </c>
      <c r="L22" s="68"/>
      <c r="M22" s="105"/>
    </row>
    <row r="23" spans="1:13">
      <c r="A23" s="26">
        <v>22</v>
      </c>
      <c r="B23" s="49">
        <f t="shared" si="4"/>
        <v>43312</v>
      </c>
      <c r="C23" s="50">
        <v>43220</v>
      </c>
      <c r="D23" s="50">
        <v>43311</v>
      </c>
      <c r="E23" s="51">
        <f t="shared" si="0"/>
        <v>92</v>
      </c>
      <c r="F23" s="52">
        <f>+F22-I22</f>
        <v>993114.32720033219</v>
      </c>
      <c r="G23" s="53">
        <f>Alapadatok!$C$5+2.64%</f>
        <v>2.8469999999999999E-2</v>
      </c>
      <c r="H23" s="54">
        <f>(F23*G23*E23)/Alapadatok!$C$8</f>
        <v>7225.5688066005496</v>
      </c>
      <c r="I23" s="54">
        <f t="shared" si="3"/>
        <v>24827.858180008323</v>
      </c>
      <c r="J23" s="54">
        <f t="shared" si="1"/>
        <v>32053.426986608873</v>
      </c>
      <c r="K23" s="55">
        <f>+J23*Alapadatok!$C$6</f>
        <v>9636542.2892540917</v>
      </c>
      <c r="L23" s="68"/>
      <c r="M23" s="105"/>
    </row>
    <row r="24" spans="1:13">
      <c r="A24" s="26">
        <v>23</v>
      </c>
      <c r="B24" s="49">
        <f t="shared" si="4"/>
        <v>43404</v>
      </c>
      <c r="C24" s="50">
        <v>43312</v>
      </c>
      <c r="D24" s="50">
        <v>43403</v>
      </c>
      <c r="E24" s="51">
        <f t="shared" si="0"/>
        <v>92</v>
      </c>
      <c r="F24" s="52">
        <f t="shared" si="2"/>
        <v>968286.46902032383</v>
      </c>
      <c r="G24" s="53">
        <f>Alapadatok!$C$5+2.64%</f>
        <v>2.8469999999999999E-2</v>
      </c>
      <c r="H24" s="54">
        <f>(F24*G24*E24)/Alapadatok!$C$8</f>
        <v>7044.9295864355363</v>
      </c>
      <c r="I24" s="54">
        <f t="shared" si="3"/>
        <v>24827.858180008323</v>
      </c>
      <c r="J24" s="54">
        <f t="shared" si="1"/>
        <v>31872.78776644386</v>
      </c>
      <c r="K24" s="55">
        <f>+J24*Alapadatok!$C$6</f>
        <v>9582234.9141036812</v>
      </c>
      <c r="L24" s="68"/>
      <c r="M24" s="105"/>
    </row>
    <row r="25" spans="1:13">
      <c r="A25" s="26">
        <v>24</v>
      </c>
      <c r="B25" s="49">
        <f t="shared" si="4"/>
        <v>43496</v>
      </c>
      <c r="C25" s="50">
        <v>43404</v>
      </c>
      <c r="D25" s="50">
        <v>43495</v>
      </c>
      <c r="E25" s="51">
        <f t="shared" si="0"/>
        <v>92</v>
      </c>
      <c r="F25" s="52">
        <f t="shared" si="2"/>
        <v>943458.61084031546</v>
      </c>
      <c r="G25" s="53">
        <f>Alapadatok!$C$5+2.64%</f>
        <v>2.8469999999999999E-2</v>
      </c>
      <c r="H25" s="54">
        <f>(F25*G25*E25)/Alapadatok!$C$8</f>
        <v>6864.2903662705212</v>
      </c>
      <c r="I25" s="54">
        <f t="shared" si="3"/>
        <v>24827.858180008323</v>
      </c>
      <c r="J25" s="54">
        <f t="shared" si="1"/>
        <v>31692.148546278844</v>
      </c>
      <c r="K25" s="55">
        <f>+J25*Alapadatok!$C$6</f>
        <v>9527927.5389532708</v>
      </c>
      <c r="L25" s="68">
        <v>2019</v>
      </c>
      <c r="M25" s="106">
        <f t="shared" ref="M25" si="9">+K25+K26+K27+K28</f>
        <v>37720342.876196548</v>
      </c>
    </row>
    <row r="26" spans="1:13">
      <c r="A26" s="26">
        <v>25</v>
      </c>
      <c r="B26" s="49">
        <f t="shared" si="4"/>
        <v>43585</v>
      </c>
      <c r="C26" s="50">
        <v>43496</v>
      </c>
      <c r="D26" s="50">
        <v>43584</v>
      </c>
      <c r="E26" s="51">
        <f t="shared" si="0"/>
        <v>89</v>
      </c>
      <c r="F26" s="52">
        <f t="shared" si="2"/>
        <v>918630.7526603071</v>
      </c>
      <c r="G26" s="53">
        <f>Alapadatok!$C$5+2.64%</f>
        <v>2.8469999999999999E-2</v>
      </c>
      <c r="H26" s="54">
        <f>(F26*G26*E26)/Alapadatok!$C$8</f>
        <v>6465.7060000368501</v>
      </c>
      <c r="I26" s="54">
        <f t="shared" si="3"/>
        <v>24827.858180008323</v>
      </c>
      <c r="J26" s="54">
        <f t="shared" si="1"/>
        <v>31293.564180045174</v>
      </c>
      <c r="K26" s="55">
        <f>+J26*Alapadatok!$C$6</f>
        <v>9408097.1350887809</v>
      </c>
      <c r="L26" s="68"/>
      <c r="M26" s="105"/>
    </row>
    <row r="27" spans="1:13">
      <c r="A27" s="26">
        <v>26</v>
      </c>
      <c r="B27" s="49">
        <f t="shared" si="4"/>
        <v>43677</v>
      </c>
      <c r="C27" s="50">
        <v>43585</v>
      </c>
      <c r="D27" s="50">
        <v>43676</v>
      </c>
      <c r="E27" s="51">
        <f t="shared" si="0"/>
        <v>92</v>
      </c>
      <c r="F27" s="52">
        <f t="shared" si="2"/>
        <v>893802.89448029874</v>
      </c>
      <c r="G27" s="53">
        <f>Alapadatok!$C$5+2.64%</f>
        <v>2.8469999999999999E-2</v>
      </c>
      <c r="H27" s="54">
        <f>(F27*G27*E27)/Alapadatok!$C$8</f>
        <v>6503.0119259404937</v>
      </c>
      <c r="I27" s="54">
        <f t="shared" si="3"/>
        <v>24827.858180008323</v>
      </c>
      <c r="J27" s="54">
        <f t="shared" si="1"/>
        <v>31330.870105948816</v>
      </c>
      <c r="K27" s="55">
        <f>+J27*Alapadatok!$C$6</f>
        <v>9419312.7886524517</v>
      </c>
      <c r="L27" s="68"/>
      <c r="M27" s="105"/>
    </row>
    <row r="28" spans="1:13">
      <c r="A28" s="26">
        <v>27</v>
      </c>
      <c r="B28" s="49">
        <f t="shared" si="4"/>
        <v>43769</v>
      </c>
      <c r="C28" s="50">
        <v>43677</v>
      </c>
      <c r="D28" s="50">
        <v>43768</v>
      </c>
      <c r="E28" s="51">
        <f t="shared" si="0"/>
        <v>92</v>
      </c>
      <c r="F28" s="52">
        <f t="shared" si="2"/>
        <v>868975.03630029038</v>
      </c>
      <c r="G28" s="53">
        <f>Alapadatok!$C$5+2.64%</f>
        <v>2.8469999999999999E-2</v>
      </c>
      <c r="H28" s="54">
        <f>(F28*G28*E28)/Alapadatok!$C$8</f>
        <v>6322.3727057754786</v>
      </c>
      <c r="I28" s="54">
        <f t="shared" si="3"/>
        <v>24827.858180008323</v>
      </c>
      <c r="J28" s="54">
        <f t="shared" si="1"/>
        <v>31150.2308857838</v>
      </c>
      <c r="K28" s="55">
        <f>+J28*Alapadatok!$C$6</f>
        <v>9365005.4135020413</v>
      </c>
      <c r="L28" s="68"/>
      <c r="M28" s="105"/>
    </row>
    <row r="29" spans="1:13">
      <c r="A29" s="26">
        <v>28</v>
      </c>
      <c r="B29" s="49">
        <f t="shared" si="4"/>
        <v>43861</v>
      </c>
      <c r="C29" s="50">
        <v>43769</v>
      </c>
      <c r="D29" s="50">
        <v>43860</v>
      </c>
      <c r="E29" s="51">
        <f t="shared" si="0"/>
        <v>92</v>
      </c>
      <c r="F29" s="52">
        <f t="shared" si="2"/>
        <v>844147.17812028201</v>
      </c>
      <c r="G29" s="53">
        <f>Alapadatok!$C$5+2.64%</f>
        <v>2.8469999999999999E-2</v>
      </c>
      <c r="H29" s="54">
        <f>(F29*G29*E29)/Alapadatok!$C$8</f>
        <v>6141.7334856104653</v>
      </c>
      <c r="I29" s="54">
        <f t="shared" si="3"/>
        <v>24827.858180008323</v>
      </c>
      <c r="J29" s="54">
        <f t="shared" si="1"/>
        <v>30969.591665618787</v>
      </c>
      <c r="K29" s="55">
        <f>+J29*Alapadatok!$C$6</f>
        <v>9310698.0383516327</v>
      </c>
      <c r="L29" s="68">
        <v>2020</v>
      </c>
      <c r="M29" s="106">
        <f t="shared" ref="M29" si="10">+K29+K30+K31+K32</f>
        <v>36877988.263809204</v>
      </c>
    </row>
    <row r="30" spans="1:13">
      <c r="A30" s="26">
        <v>29</v>
      </c>
      <c r="B30" s="49">
        <f t="shared" si="4"/>
        <v>43951</v>
      </c>
      <c r="C30" s="50">
        <v>43861</v>
      </c>
      <c r="D30" s="50">
        <v>43950</v>
      </c>
      <c r="E30" s="51">
        <f t="shared" si="0"/>
        <v>90</v>
      </c>
      <c r="F30" s="52">
        <f t="shared" si="2"/>
        <v>819319.31994027365</v>
      </c>
      <c r="G30" s="53">
        <f>Alapadatok!$C$5+2.64%</f>
        <v>2.8469999999999999E-2</v>
      </c>
      <c r="H30" s="54">
        <f>(F30*G30*E30)/Alapadatok!$C$8</f>
        <v>5831.5052596748974</v>
      </c>
      <c r="I30" s="54">
        <f t="shared" si="3"/>
        <v>24827.858180008323</v>
      </c>
      <c r="J30" s="54">
        <f t="shared" si="1"/>
        <v>30659.36343968322</v>
      </c>
      <c r="K30" s="55">
        <f>+J30*Alapadatok!$C$6</f>
        <v>9217431.0245063622</v>
      </c>
      <c r="L30" s="68"/>
      <c r="M30" s="105"/>
    </row>
    <row r="31" spans="1:13">
      <c r="A31" s="26">
        <v>30</v>
      </c>
      <c r="B31" s="49">
        <f t="shared" si="4"/>
        <v>44043</v>
      </c>
      <c r="C31" s="50">
        <v>43951</v>
      </c>
      <c r="D31" s="50">
        <v>44042</v>
      </c>
      <c r="E31" s="51">
        <f t="shared" si="0"/>
        <v>92</v>
      </c>
      <c r="F31" s="52">
        <f t="shared" si="2"/>
        <v>794491.46176026529</v>
      </c>
      <c r="G31" s="53">
        <f>Alapadatok!$C$5+2.64%</f>
        <v>2.8469999999999999E-2</v>
      </c>
      <c r="H31" s="54">
        <f>(F31*G31*E31)/Alapadatok!$C$8</f>
        <v>5780.455045280436</v>
      </c>
      <c r="I31" s="54">
        <f t="shared" si="3"/>
        <v>24827.858180008323</v>
      </c>
      <c r="J31" s="54">
        <f t="shared" si="1"/>
        <v>30608.313225288759</v>
      </c>
      <c r="K31" s="55">
        <f>+J31*Alapadatok!$C$6</f>
        <v>9202083.2880508117</v>
      </c>
      <c r="L31" s="68"/>
      <c r="M31" s="105"/>
    </row>
    <row r="32" spans="1:13">
      <c r="A32" s="26">
        <v>31</v>
      </c>
      <c r="B32" s="49">
        <f t="shared" si="4"/>
        <v>44135</v>
      </c>
      <c r="C32" s="50">
        <v>44043</v>
      </c>
      <c r="D32" s="50">
        <v>44134</v>
      </c>
      <c r="E32" s="51">
        <f t="shared" si="0"/>
        <v>92</v>
      </c>
      <c r="F32" s="52">
        <f t="shared" si="2"/>
        <v>769663.60358025692</v>
      </c>
      <c r="G32" s="53">
        <f>Alapadatok!$C$5+2.64%</f>
        <v>2.8469999999999999E-2</v>
      </c>
      <c r="H32" s="54">
        <f>(F32*G32*E32)/Alapadatok!$C$8</f>
        <v>5599.8158251154227</v>
      </c>
      <c r="I32" s="54">
        <f t="shared" si="3"/>
        <v>24827.858180008323</v>
      </c>
      <c r="J32" s="54">
        <f t="shared" si="1"/>
        <v>30427.674005123747</v>
      </c>
      <c r="K32" s="55">
        <f>+J32*Alapadatok!$C$6</f>
        <v>9147775.9129004031</v>
      </c>
      <c r="L32" s="68"/>
      <c r="M32" s="105"/>
    </row>
    <row r="33" spans="1:13">
      <c r="A33" s="26">
        <v>32</v>
      </c>
      <c r="B33" s="49">
        <f t="shared" si="4"/>
        <v>44227</v>
      </c>
      <c r="C33" s="50">
        <v>44135</v>
      </c>
      <c r="D33" s="50">
        <v>44226</v>
      </c>
      <c r="E33" s="51">
        <f t="shared" si="0"/>
        <v>92</v>
      </c>
      <c r="F33" s="56">
        <f t="shared" si="2"/>
        <v>744835.74540024856</v>
      </c>
      <c r="G33" s="53">
        <f>Alapadatok!$C$5+2.64%</f>
        <v>2.8469999999999999E-2</v>
      </c>
      <c r="H33" s="54">
        <f>(F33*G33*E33)/Alapadatok!$C$8</f>
        <v>5419.1766049504076</v>
      </c>
      <c r="I33" s="54">
        <f t="shared" si="3"/>
        <v>24827.858180008323</v>
      </c>
      <c r="J33" s="54">
        <f t="shared" si="1"/>
        <v>30247.034784958731</v>
      </c>
      <c r="K33" s="55">
        <f>+J33*Alapadatok!$C$6</f>
        <v>9093468.5377499927</v>
      </c>
      <c r="L33" s="68">
        <v>2021</v>
      </c>
      <c r="M33" s="106">
        <f t="shared" ref="M33" si="11">+K33+K34+K35+K36</f>
        <v>35996674.012727015</v>
      </c>
    </row>
    <row r="34" spans="1:13" ht="12.75" customHeight="1">
      <c r="A34" s="26">
        <v>33</v>
      </c>
      <c r="B34" s="49">
        <f t="shared" si="4"/>
        <v>44316</v>
      </c>
      <c r="C34" s="50">
        <v>44227</v>
      </c>
      <c r="D34" s="50">
        <v>44315</v>
      </c>
      <c r="E34" s="51">
        <f t="shared" ref="E34:E62" si="12">D34-C34+1</f>
        <v>89</v>
      </c>
      <c r="F34" s="56">
        <f t="shared" ref="F34:F62" si="13">+F33-I33</f>
        <v>720007.8872202402</v>
      </c>
      <c r="G34" s="53">
        <f>Alapadatok!$C$5+2.64%</f>
        <v>2.8469999999999999E-2</v>
      </c>
      <c r="H34" s="54">
        <f>(F34*G34*E34)/Alapadatok!$C$8</f>
        <v>5067.7155135423918</v>
      </c>
      <c r="I34" s="54">
        <f t="shared" si="3"/>
        <v>24827.858180008323</v>
      </c>
      <c r="J34" s="54">
        <f t="shared" ref="J34:J62" si="14">+H34+I34</f>
        <v>29895.573693550716</v>
      </c>
      <c r="K34" s="55">
        <f>+J34*Alapadatok!$C$6</f>
        <v>8987805.2752290871</v>
      </c>
      <c r="L34" s="68"/>
      <c r="M34" s="105"/>
    </row>
    <row r="35" spans="1:13" ht="12.75" customHeight="1">
      <c r="A35" s="26">
        <v>34</v>
      </c>
      <c r="B35" s="49">
        <f t="shared" si="4"/>
        <v>44408</v>
      </c>
      <c r="C35" s="50">
        <v>44316</v>
      </c>
      <c r="D35" s="50">
        <v>44407</v>
      </c>
      <c r="E35" s="51">
        <f t="shared" si="12"/>
        <v>92</v>
      </c>
      <c r="F35" s="56">
        <f t="shared" si="13"/>
        <v>695180.02904023184</v>
      </c>
      <c r="G35" s="53">
        <f>Alapadatok!$C$5+2.64%</f>
        <v>2.8469999999999999E-2</v>
      </c>
      <c r="H35" s="54">
        <f>(F35*G35*E35)/Alapadatok!$C$8</f>
        <v>5057.8981646203802</v>
      </c>
      <c r="I35" s="54">
        <f t="shared" si="3"/>
        <v>24827.858180008323</v>
      </c>
      <c r="J35" s="54">
        <f t="shared" si="14"/>
        <v>29885.756344628702</v>
      </c>
      <c r="K35" s="55">
        <f>+J35*Alapadatok!$C$6</f>
        <v>8984853.7874491718</v>
      </c>
      <c r="L35" s="68"/>
      <c r="M35" s="105"/>
    </row>
    <row r="36" spans="1:13">
      <c r="A36" s="26">
        <v>35</v>
      </c>
      <c r="B36" s="49">
        <f t="shared" si="4"/>
        <v>44500</v>
      </c>
      <c r="C36" s="50">
        <v>44408</v>
      </c>
      <c r="D36" s="50">
        <v>44499</v>
      </c>
      <c r="E36" s="51">
        <f t="shared" si="12"/>
        <v>92</v>
      </c>
      <c r="F36" s="56">
        <f t="shared" si="13"/>
        <v>670352.17086022347</v>
      </c>
      <c r="G36" s="53">
        <f>Alapadatok!$C$5+2.64%</f>
        <v>2.8469999999999999E-2</v>
      </c>
      <c r="H36" s="54">
        <f>(F36*G36*E36)/Alapadatok!$C$8</f>
        <v>4877.258944455366</v>
      </c>
      <c r="I36" s="54">
        <f t="shared" si="3"/>
        <v>24827.858180008323</v>
      </c>
      <c r="J36" s="54">
        <f t="shared" si="14"/>
        <v>29705.11712446369</v>
      </c>
      <c r="K36" s="55">
        <f>+J36*Alapadatok!$C$6</f>
        <v>8930546.4122987632</v>
      </c>
      <c r="L36" s="68"/>
      <c r="M36" s="105"/>
    </row>
    <row r="37" spans="1:13">
      <c r="A37" s="26">
        <v>36</v>
      </c>
      <c r="B37" s="49">
        <f t="shared" si="4"/>
        <v>44592</v>
      </c>
      <c r="C37" s="50">
        <v>44500</v>
      </c>
      <c r="D37" s="50">
        <v>44591</v>
      </c>
      <c r="E37" s="51">
        <f t="shared" si="12"/>
        <v>92</v>
      </c>
      <c r="F37" s="56">
        <f t="shared" si="13"/>
        <v>645524.31268021511</v>
      </c>
      <c r="G37" s="53">
        <f>Alapadatok!$C$5+2.64%</f>
        <v>2.8469999999999999E-2</v>
      </c>
      <c r="H37" s="54">
        <f>(F37*G37*E37)/Alapadatok!$C$8</f>
        <v>4696.6197242903518</v>
      </c>
      <c r="I37" s="54">
        <f t="shared" si="3"/>
        <v>24827.858180008323</v>
      </c>
      <c r="J37" s="54">
        <f t="shared" si="14"/>
        <v>29524.477904298674</v>
      </c>
      <c r="K37" s="55">
        <f>+J37*Alapadatok!$C$6</f>
        <v>8876239.0371483527</v>
      </c>
      <c r="L37" s="68">
        <v>2022</v>
      </c>
      <c r="M37" s="106">
        <f t="shared" ref="M37" si="15">+K37+K38+K39+K40</f>
        <v>35134839.580992252</v>
      </c>
    </row>
    <row r="38" spans="1:13">
      <c r="A38" s="26">
        <v>37</v>
      </c>
      <c r="B38" s="49">
        <f t="shared" si="4"/>
        <v>44681</v>
      </c>
      <c r="C38" s="50">
        <v>44592</v>
      </c>
      <c r="D38" s="50">
        <v>44680</v>
      </c>
      <c r="E38" s="51">
        <f t="shared" si="12"/>
        <v>89</v>
      </c>
      <c r="F38" s="56">
        <f t="shared" si="13"/>
        <v>620696.45450020675</v>
      </c>
      <c r="G38" s="53">
        <f>Alapadatok!$C$5+2.64%</f>
        <v>2.8469999999999999E-2</v>
      </c>
      <c r="H38" s="54">
        <f>(F38*G38*E38)/Alapadatok!$C$8</f>
        <v>4368.7202702951627</v>
      </c>
      <c r="I38" s="54">
        <f t="shared" si="3"/>
        <v>24827.858180008323</v>
      </c>
      <c r="J38" s="54">
        <f t="shared" si="14"/>
        <v>29196.578450303485</v>
      </c>
      <c r="K38" s="55">
        <f>+J38*Alapadatok!$C$6</f>
        <v>8777659.3452992383</v>
      </c>
      <c r="L38" s="68"/>
      <c r="M38" s="105"/>
    </row>
    <row r="39" spans="1:13">
      <c r="A39" s="26">
        <v>38</v>
      </c>
      <c r="B39" s="49">
        <f t="shared" si="4"/>
        <v>44773</v>
      </c>
      <c r="C39" s="50">
        <v>44681</v>
      </c>
      <c r="D39" s="50">
        <v>44772</v>
      </c>
      <c r="E39" s="51">
        <f t="shared" si="12"/>
        <v>92</v>
      </c>
      <c r="F39" s="56">
        <f t="shared" si="13"/>
        <v>595868.59632019838</v>
      </c>
      <c r="G39" s="53">
        <f>Alapadatok!$C$5+2.64%</f>
        <v>2.8469999999999999E-2</v>
      </c>
      <c r="H39" s="54">
        <f>(F39*G39*E39)/Alapadatok!$C$8</f>
        <v>4335.3412839603234</v>
      </c>
      <c r="I39" s="54">
        <f t="shared" si="3"/>
        <v>24827.858180008323</v>
      </c>
      <c r="J39" s="54">
        <f t="shared" si="14"/>
        <v>29163.199463968645</v>
      </c>
      <c r="K39" s="55">
        <f>+J39*Alapadatok!$C$6</f>
        <v>8767624.2868475337</v>
      </c>
      <c r="L39" s="68"/>
      <c r="M39" s="105"/>
    </row>
    <row r="40" spans="1:13">
      <c r="A40" s="26">
        <v>39</v>
      </c>
      <c r="B40" s="49">
        <f t="shared" si="4"/>
        <v>44865</v>
      </c>
      <c r="C40" s="50">
        <v>44773</v>
      </c>
      <c r="D40" s="50">
        <v>44864</v>
      </c>
      <c r="E40" s="51">
        <f t="shared" si="12"/>
        <v>92</v>
      </c>
      <c r="F40" s="56">
        <f t="shared" si="13"/>
        <v>571040.73814019002</v>
      </c>
      <c r="G40" s="53">
        <f>Alapadatok!$C$5+2.64%</f>
        <v>2.8469999999999999E-2</v>
      </c>
      <c r="H40" s="54">
        <f>(F40*G40*E40)/Alapadatok!$C$8</f>
        <v>4154.7020637953083</v>
      </c>
      <c r="I40" s="54">
        <f t="shared" si="3"/>
        <v>24827.858180008323</v>
      </c>
      <c r="J40" s="54">
        <f t="shared" si="14"/>
        <v>28982.560243803629</v>
      </c>
      <c r="K40" s="55">
        <f>+J40*Alapadatok!$C$6</f>
        <v>8713316.9116971232</v>
      </c>
      <c r="L40" s="68"/>
      <c r="M40" s="105"/>
    </row>
    <row r="41" spans="1:13">
      <c r="A41" s="26">
        <v>40</v>
      </c>
      <c r="B41" s="49">
        <f t="shared" si="4"/>
        <v>44957</v>
      </c>
      <c r="C41" s="50">
        <v>44865</v>
      </c>
      <c r="D41" s="50">
        <v>44956</v>
      </c>
      <c r="E41" s="51">
        <f t="shared" si="12"/>
        <v>92</v>
      </c>
      <c r="F41" s="56">
        <f t="shared" si="13"/>
        <v>546212.87996018166</v>
      </c>
      <c r="G41" s="53">
        <f>Alapadatok!$C$5+2.64%</f>
        <v>2.8469999999999999E-2</v>
      </c>
      <c r="H41" s="54">
        <f>(F41*G41*E41)/Alapadatok!$C$8</f>
        <v>3974.0628436302945</v>
      </c>
      <c r="I41" s="54">
        <f t="shared" si="3"/>
        <v>24827.858180008323</v>
      </c>
      <c r="J41" s="54">
        <f t="shared" si="14"/>
        <v>28801.921023638617</v>
      </c>
      <c r="K41" s="55">
        <f>+J41*Alapadatok!$C$6</f>
        <v>8659009.5365467127</v>
      </c>
      <c r="L41" s="68">
        <v>2023</v>
      </c>
      <c r="M41" s="106">
        <f t="shared" ref="M41" si="16">+K41+K42+K43+K44</f>
        <v>34273005.149257481</v>
      </c>
    </row>
    <row r="42" spans="1:13">
      <c r="A42" s="26">
        <v>41</v>
      </c>
      <c r="B42" s="49">
        <f t="shared" si="4"/>
        <v>45046</v>
      </c>
      <c r="C42" s="50">
        <v>44957</v>
      </c>
      <c r="D42" s="50">
        <v>45045</v>
      </c>
      <c r="E42" s="51">
        <f t="shared" si="12"/>
        <v>89</v>
      </c>
      <c r="F42" s="56">
        <f t="shared" si="13"/>
        <v>521385.02178017335</v>
      </c>
      <c r="G42" s="53">
        <f>Alapadatok!$C$5+2.64%</f>
        <v>2.8469999999999999E-2</v>
      </c>
      <c r="H42" s="54">
        <f>(F42*G42*E42)/Alapadatok!$C$8</f>
        <v>3669.7250270479353</v>
      </c>
      <c r="I42" s="54">
        <f t="shared" si="3"/>
        <v>24827.858180008323</v>
      </c>
      <c r="J42" s="54">
        <f t="shared" si="14"/>
        <v>28497.583207056257</v>
      </c>
      <c r="K42" s="55">
        <f>+J42*Alapadatok!$C$6</f>
        <v>8567513.4153693933</v>
      </c>
      <c r="L42" s="68"/>
      <c r="M42" s="105"/>
    </row>
    <row r="43" spans="1:13">
      <c r="A43" s="26">
        <v>42</v>
      </c>
      <c r="B43" s="49">
        <f t="shared" si="4"/>
        <v>45138</v>
      </c>
      <c r="C43" s="50">
        <v>45046</v>
      </c>
      <c r="D43" s="50">
        <v>45137</v>
      </c>
      <c r="E43" s="51">
        <f t="shared" si="12"/>
        <v>92</v>
      </c>
      <c r="F43" s="56">
        <f t="shared" si="13"/>
        <v>496557.16360016505</v>
      </c>
      <c r="G43" s="53">
        <f>Alapadatok!$C$5+2.64%</f>
        <v>2.8469999999999999E-2</v>
      </c>
      <c r="H43" s="54">
        <f>(F43*G43*E43)/Alapadatok!$C$8</f>
        <v>3612.7844033002671</v>
      </c>
      <c r="I43" s="54">
        <f t="shared" si="3"/>
        <v>24827.858180008323</v>
      </c>
      <c r="J43" s="54">
        <f t="shared" si="14"/>
        <v>28440.642583308589</v>
      </c>
      <c r="K43" s="55">
        <f>+J43*Alapadatok!$C$6</f>
        <v>8550394.7862458937</v>
      </c>
      <c r="L43" s="68"/>
      <c r="M43" s="105"/>
    </row>
    <row r="44" spans="1:13">
      <c r="A44" s="26">
        <v>43</v>
      </c>
      <c r="B44" s="49">
        <f t="shared" si="4"/>
        <v>45230</v>
      </c>
      <c r="C44" s="50">
        <v>45138</v>
      </c>
      <c r="D44" s="50">
        <v>45229</v>
      </c>
      <c r="E44" s="51">
        <f t="shared" si="12"/>
        <v>92</v>
      </c>
      <c r="F44" s="56">
        <f t="shared" si="13"/>
        <v>471729.30542015674</v>
      </c>
      <c r="G44" s="53">
        <f>Alapadatok!$C$5+2.64%</f>
        <v>2.8469999999999999E-2</v>
      </c>
      <c r="H44" s="54">
        <f>(F44*G44*E44)/Alapadatok!$C$8</f>
        <v>3432.1451831352542</v>
      </c>
      <c r="I44" s="54">
        <f t="shared" si="3"/>
        <v>24827.858180008323</v>
      </c>
      <c r="J44" s="54">
        <f t="shared" si="14"/>
        <v>28260.003363143576</v>
      </c>
      <c r="K44" s="55">
        <f>+J44*Alapadatok!$C$6</f>
        <v>8496087.4110954851</v>
      </c>
      <c r="L44" s="68"/>
      <c r="M44" s="105"/>
    </row>
    <row r="45" spans="1:13">
      <c r="A45" s="26">
        <v>44</v>
      </c>
      <c r="B45" s="49">
        <f t="shared" si="4"/>
        <v>45322</v>
      </c>
      <c r="C45" s="50">
        <v>45230</v>
      </c>
      <c r="D45" s="50">
        <v>45321</v>
      </c>
      <c r="E45" s="51">
        <f t="shared" si="12"/>
        <v>92</v>
      </c>
      <c r="F45" s="56">
        <f t="shared" si="13"/>
        <v>446901.44724014844</v>
      </c>
      <c r="G45" s="53">
        <f>Alapadatok!$C$5+2.64%</f>
        <v>2.8469999999999999E-2</v>
      </c>
      <c r="H45" s="54">
        <f>(F45*G45*E45)/Alapadatok!$C$8</f>
        <v>3251.5059629702396</v>
      </c>
      <c r="I45" s="54">
        <f t="shared" si="3"/>
        <v>24827.858180008323</v>
      </c>
      <c r="J45" s="54">
        <f t="shared" si="14"/>
        <v>28079.364142978564</v>
      </c>
      <c r="K45" s="55">
        <f>+J45*Alapadatok!$C$6</f>
        <v>8441780.0359450746</v>
      </c>
      <c r="L45" s="68">
        <v>2024</v>
      </c>
      <c r="M45" s="106">
        <f t="shared" ref="M45" si="17">+K45+K46+K47+K48</f>
        <v>33421205.77597443</v>
      </c>
    </row>
    <row r="46" spans="1:13">
      <c r="A46" s="26">
        <v>45</v>
      </c>
      <c r="B46" s="49">
        <f t="shared" si="4"/>
        <v>45412</v>
      </c>
      <c r="C46" s="50">
        <v>45322</v>
      </c>
      <c r="D46" s="50">
        <v>45411</v>
      </c>
      <c r="E46" s="51">
        <f t="shared" si="12"/>
        <v>90</v>
      </c>
      <c r="F46" s="56">
        <f t="shared" si="13"/>
        <v>422073.58906014013</v>
      </c>
      <c r="G46" s="53">
        <f>Alapadatok!$C$5+2.64%</f>
        <v>2.8469999999999999E-2</v>
      </c>
      <c r="H46" s="54">
        <f>(F46*G46*E46)/Alapadatok!$C$8</f>
        <v>3004.1087701355477</v>
      </c>
      <c r="I46" s="54">
        <f t="shared" si="3"/>
        <v>24827.858180008323</v>
      </c>
      <c r="J46" s="54">
        <f t="shared" si="14"/>
        <v>27831.966950143869</v>
      </c>
      <c r="K46" s="55">
        <f>+J46*Alapadatok!$C$6</f>
        <v>8367402.5438912529</v>
      </c>
      <c r="L46" s="68"/>
      <c r="M46" s="105"/>
    </row>
    <row r="47" spans="1:13">
      <c r="A47" s="26">
        <v>46</v>
      </c>
      <c r="B47" s="49">
        <f t="shared" si="4"/>
        <v>45504</v>
      </c>
      <c r="C47" s="50">
        <v>45412</v>
      </c>
      <c r="D47" s="50">
        <v>45503</v>
      </c>
      <c r="E47" s="51">
        <f t="shared" si="12"/>
        <v>92</v>
      </c>
      <c r="F47" s="56">
        <f t="shared" si="13"/>
        <v>397245.73088013183</v>
      </c>
      <c r="G47" s="53">
        <f>Alapadatok!$C$5+2.64%</f>
        <v>2.8469999999999999E-2</v>
      </c>
      <c r="H47" s="54">
        <f>(F47*G47*E47)/Alapadatok!$C$8</f>
        <v>2890.2275226402126</v>
      </c>
      <c r="I47" s="54">
        <f t="shared" si="3"/>
        <v>24827.858180008323</v>
      </c>
      <c r="J47" s="54">
        <f t="shared" si="14"/>
        <v>27718.085702648536</v>
      </c>
      <c r="K47" s="55">
        <f>+J47*Alapadatok!$C$6</f>
        <v>8333165.2856442556</v>
      </c>
      <c r="L47" s="68"/>
      <c r="M47" s="105"/>
    </row>
    <row r="48" spans="1:13">
      <c r="A48" s="26">
        <v>47</v>
      </c>
      <c r="B48" s="49">
        <f t="shared" si="4"/>
        <v>45596</v>
      </c>
      <c r="C48" s="50">
        <v>45504</v>
      </c>
      <c r="D48" s="50">
        <v>45595</v>
      </c>
      <c r="E48" s="51">
        <f t="shared" si="12"/>
        <v>92</v>
      </c>
      <c r="F48" s="56">
        <f t="shared" si="13"/>
        <v>372417.87270012352</v>
      </c>
      <c r="G48" s="53">
        <f>Alapadatok!$C$5+2.64%</f>
        <v>2.8469999999999999E-2</v>
      </c>
      <c r="H48" s="54">
        <f>(F48*G48*E48)/Alapadatok!$C$8</f>
        <v>2709.5883024751984</v>
      </c>
      <c r="I48" s="54">
        <f t="shared" si="3"/>
        <v>24827.858180008323</v>
      </c>
      <c r="J48" s="54">
        <f t="shared" si="14"/>
        <v>27537.446482483523</v>
      </c>
      <c r="K48" s="55">
        <f>+J48*Alapadatok!$C$6</f>
        <v>8278857.9104938461</v>
      </c>
      <c r="L48" s="68"/>
      <c r="M48" s="105"/>
    </row>
    <row r="49" spans="1:13">
      <c r="A49" s="26">
        <v>48</v>
      </c>
      <c r="B49" s="49">
        <f t="shared" si="4"/>
        <v>45688</v>
      </c>
      <c r="C49" s="50">
        <v>45596</v>
      </c>
      <c r="D49" s="50">
        <v>45687</v>
      </c>
      <c r="E49" s="51">
        <f t="shared" si="12"/>
        <v>92</v>
      </c>
      <c r="F49" s="56">
        <f t="shared" si="13"/>
        <v>347590.01452011522</v>
      </c>
      <c r="G49" s="53">
        <f>Alapadatok!$C$5+2.64%</f>
        <v>2.8469999999999999E-2</v>
      </c>
      <c r="H49" s="54">
        <f>(F49*G49*E49)/Alapadatok!$C$8</f>
        <v>2528.9490823101846</v>
      </c>
      <c r="I49" s="54">
        <f t="shared" si="3"/>
        <v>24827.858180008323</v>
      </c>
      <c r="J49" s="54">
        <f t="shared" si="14"/>
        <v>27356.807262318507</v>
      </c>
      <c r="K49" s="55">
        <f>+J49*Alapadatok!$C$6</f>
        <v>8224550.5353434356</v>
      </c>
      <c r="L49" s="68">
        <v>2025</v>
      </c>
      <c r="M49" s="106">
        <f t="shared" ref="M49" si="18">+K49+K50+K51+K52</f>
        <v>32549336.285787962</v>
      </c>
    </row>
    <row r="50" spans="1:13">
      <c r="A50" s="26">
        <v>49</v>
      </c>
      <c r="B50" s="49">
        <f t="shared" si="4"/>
        <v>45777</v>
      </c>
      <c r="C50" s="50">
        <v>45688</v>
      </c>
      <c r="D50" s="50">
        <v>45776</v>
      </c>
      <c r="E50" s="51">
        <f t="shared" si="12"/>
        <v>89</v>
      </c>
      <c r="F50" s="56">
        <f t="shared" si="13"/>
        <v>322762.15634010691</v>
      </c>
      <c r="G50" s="53">
        <f>Alapadatok!$C$5+2.64%</f>
        <v>2.8469999999999999E-2</v>
      </c>
      <c r="H50" s="54">
        <f>(F50*G50*E50)/Alapadatok!$C$8</f>
        <v>2271.7345405534807</v>
      </c>
      <c r="I50" s="54">
        <f t="shared" si="3"/>
        <v>24827.858180008323</v>
      </c>
      <c r="J50" s="54">
        <f t="shared" si="14"/>
        <v>27099.592720561803</v>
      </c>
      <c r="K50" s="55">
        <f>+J50*Alapadatok!$C$6</f>
        <v>8147221.5555097004</v>
      </c>
      <c r="L50" s="68"/>
      <c r="M50" s="105"/>
    </row>
    <row r="51" spans="1:13">
      <c r="A51" s="26">
        <v>50</v>
      </c>
      <c r="B51" s="49">
        <f t="shared" si="4"/>
        <v>45869</v>
      </c>
      <c r="C51" s="50">
        <v>45777</v>
      </c>
      <c r="D51" s="50">
        <v>45868</v>
      </c>
      <c r="E51" s="51">
        <f t="shared" si="12"/>
        <v>92</v>
      </c>
      <c r="F51" s="56">
        <f t="shared" si="13"/>
        <v>297934.29816009861</v>
      </c>
      <c r="G51" s="53">
        <f>Alapadatok!$C$5+2.64%</f>
        <v>2.8469999999999999E-2</v>
      </c>
      <c r="H51" s="54">
        <f>(F51*G51*E51)/Alapadatok!$C$8</f>
        <v>2167.6706419801576</v>
      </c>
      <c r="I51" s="54">
        <f t="shared" si="3"/>
        <v>24827.858180008323</v>
      </c>
      <c r="J51" s="54">
        <f t="shared" si="14"/>
        <v>26995.528821988482</v>
      </c>
      <c r="K51" s="55">
        <f>+J51*Alapadatok!$C$6</f>
        <v>8115935.7850426165</v>
      </c>
      <c r="L51" s="68"/>
      <c r="M51" s="105"/>
    </row>
    <row r="52" spans="1:13">
      <c r="A52" s="26">
        <v>51</v>
      </c>
      <c r="B52" s="49">
        <f t="shared" si="4"/>
        <v>45961</v>
      </c>
      <c r="C52" s="50">
        <v>45869</v>
      </c>
      <c r="D52" s="50">
        <v>45960</v>
      </c>
      <c r="E52" s="51">
        <f t="shared" si="12"/>
        <v>92</v>
      </c>
      <c r="F52" s="56">
        <f t="shared" si="13"/>
        <v>273106.4399800903</v>
      </c>
      <c r="G52" s="53">
        <f>Alapadatok!$C$5+2.64%</f>
        <v>2.8469999999999999E-2</v>
      </c>
      <c r="H52" s="54">
        <f>(F52*G52*E52)/Alapadatok!$C$8</f>
        <v>1987.0314218151434</v>
      </c>
      <c r="I52" s="54">
        <f t="shared" si="3"/>
        <v>24827.858180008323</v>
      </c>
      <c r="J52" s="54">
        <f t="shared" si="14"/>
        <v>26814.889601823466</v>
      </c>
      <c r="K52" s="55">
        <f>+J52*Alapadatok!$C$6</f>
        <v>8061628.409892207</v>
      </c>
      <c r="L52" s="68"/>
      <c r="M52" s="105"/>
    </row>
    <row r="53" spans="1:13">
      <c r="A53" s="26">
        <v>52</v>
      </c>
      <c r="B53" s="49">
        <f t="shared" si="4"/>
        <v>46053</v>
      </c>
      <c r="C53" s="50">
        <v>45961</v>
      </c>
      <c r="D53" s="50">
        <v>46052</v>
      </c>
      <c r="E53" s="51">
        <f t="shared" si="12"/>
        <v>92</v>
      </c>
      <c r="F53" s="56">
        <f t="shared" si="13"/>
        <v>248278.58180008197</v>
      </c>
      <c r="G53" s="53">
        <f>Alapadatok!$C$5+2.64%</f>
        <v>2.8469999999999999E-2</v>
      </c>
      <c r="H53" s="54">
        <f>(F53*G53*E53)/Alapadatok!$C$8</f>
        <v>1806.3922016501294</v>
      </c>
      <c r="I53" s="54">
        <f t="shared" si="3"/>
        <v>24827.858180008323</v>
      </c>
      <c r="J53" s="54">
        <f t="shared" si="14"/>
        <v>26634.250381658454</v>
      </c>
      <c r="K53" s="55">
        <f>+J53*Alapadatok!$C$6</f>
        <v>8007321.0347417975</v>
      </c>
      <c r="L53" s="68">
        <v>2026</v>
      </c>
      <c r="M53" s="106">
        <f t="shared" ref="M53" si="19">+K53+K54+K55+K56</f>
        <v>31687501.854053196</v>
      </c>
    </row>
    <row r="54" spans="1:13">
      <c r="A54" s="26">
        <v>53</v>
      </c>
      <c r="B54" s="49">
        <f t="shared" si="4"/>
        <v>46142</v>
      </c>
      <c r="C54" s="50">
        <v>46053</v>
      </c>
      <c r="D54" s="50">
        <v>46141</v>
      </c>
      <c r="E54" s="51">
        <f t="shared" si="12"/>
        <v>89</v>
      </c>
      <c r="F54" s="56">
        <f t="shared" si="13"/>
        <v>223450.72362007364</v>
      </c>
      <c r="G54" s="53">
        <f>Alapadatok!$C$5+2.64%</f>
        <v>2.8469999999999999E-2</v>
      </c>
      <c r="H54" s="54">
        <f>(F54*G54*E54)/Alapadatok!$C$8</f>
        <v>1572.7392973062531</v>
      </c>
      <c r="I54" s="54">
        <f t="shared" si="3"/>
        <v>24827.858180008323</v>
      </c>
      <c r="J54" s="54">
        <f t="shared" si="14"/>
        <v>26400.597477314575</v>
      </c>
      <c r="K54" s="55">
        <f>+J54*Alapadatok!$C$6</f>
        <v>7937075.6255798535</v>
      </c>
      <c r="L54" s="68"/>
      <c r="M54" s="105"/>
    </row>
    <row r="55" spans="1:13">
      <c r="A55" s="26">
        <v>54</v>
      </c>
      <c r="B55" s="49">
        <f t="shared" si="4"/>
        <v>46234</v>
      </c>
      <c r="C55" s="50">
        <v>46142</v>
      </c>
      <c r="D55" s="50">
        <v>46233</v>
      </c>
      <c r="E55" s="51">
        <f t="shared" si="12"/>
        <v>92</v>
      </c>
      <c r="F55" s="56">
        <f t="shared" si="13"/>
        <v>198622.8654400653</v>
      </c>
      <c r="G55" s="53">
        <f>Alapadatok!$C$5+2.64%</f>
        <v>2.8469999999999999E-2</v>
      </c>
      <c r="H55" s="54">
        <f>(F55*G55*E55)/Alapadatok!$C$8</f>
        <v>1445.1137613201017</v>
      </c>
      <c r="I55" s="54">
        <f t="shared" si="3"/>
        <v>24827.858180008323</v>
      </c>
      <c r="J55" s="54">
        <f t="shared" si="14"/>
        <v>26272.971941328426</v>
      </c>
      <c r="K55" s="55">
        <f>+J55*Alapadatok!$C$6</f>
        <v>7898706.2844409775</v>
      </c>
      <c r="L55" s="68"/>
      <c r="M55" s="105"/>
    </row>
    <row r="56" spans="1:13">
      <c r="A56" s="26">
        <v>55</v>
      </c>
      <c r="B56" s="49">
        <f t="shared" si="4"/>
        <v>46326</v>
      </c>
      <c r="C56" s="50">
        <v>46234</v>
      </c>
      <c r="D56" s="50">
        <v>46325</v>
      </c>
      <c r="E56" s="51">
        <f t="shared" si="12"/>
        <v>92</v>
      </c>
      <c r="F56" s="56">
        <f t="shared" si="13"/>
        <v>173795.00726005697</v>
      </c>
      <c r="G56" s="53">
        <f>Alapadatok!$C$5+2.64%</f>
        <v>2.8469999999999999E-2</v>
      </c>
      <c r="H56" s="54">
        <f>(F56*G56*E56)/Alapadatok!$C$8</f>
        <v>1264.4745411550878</v>
      </c>
      <c r="I56" s="54">
        <f t="shared" si="3"/>
        <v>24827.858180008323</v>
      </c>
      <c r="J56" s="54">
        <f t="shared" si="14"/>
        <v>26092.33272116341</v>
      </c>
      <c r="K56" s="55">
        <f>+J56*Alapadatok!$C$6</f>
        <v>7844398.909290567</v>
      </c>
      <c r="L56" s="68"/>
      <c r="M56" s="105"/>
    </row>
    <row r="57" spans="1:13">
      <c r="A57" s="26">
        <v>56</v>
      </c>
      <c r="B57" s="49">
        <f t="shared" si="4"/>
        <v>46418</v>
      </c>
      <c r="C57" s="50">
        <v>46326</v>
      </c>
      <c r="D57" s="50">
        <v>46417</v>
      </c>
      <c r="E57" s="51">
        <f t="shared" si="12"/>
        <v>92</v>
      </c>
      <c r="F57" s="56">
        <f t="shared" si="13"/>
        <v>148967.14908004864</v>
      </c>
      <c r="G57" s="53">
        <f>Alapadatok!$C$5+2.64%</f>
        <v>2.8469999999999999E-2</v>
      </c>
      <c r="H57" s="54">
        <f>(F57*G57*E57)/Alapadatok!$C$8</f>
        <v>1083.835320990074</v>
      </c>
      <c r="I57" s="54">
        <f t="shared" si="3"/>
        <v>24827.858180008323</v>
      </c>
      <c r="J57" s="54">
        <f t="shared" si="14"/>
        <v>25911.693500998397</v>
      </c>
      <c r="K57" s="55">
        <f>+J57*Alapadatok!$C$6</f>
        <v>7790091.5341401575</v>
      </c>
      <c r="L57" s="68">
        <v>2027</v>
      </c>
      <c r="M57" s="106">
        <f t="shared" ref="M57" si="20">+K57+K58+K59+K60</f>
        <v>30825667.422318432</v>
      </c>
    </row>
    <row r="58" spans="1:13">
      <c r="A58" s="26">
        <v>57</v>
      </c>
      <c r="B58" s="49">
        <f t="shared" si="4"/>
        <v>46507</v>
      </c>
      <c r="C58" s="50">
        <v>46418</v>
      </c>
      <c r="D58" s="50">
        <v>46506</v>
      </c>
      <c r="E58" s="51">
        <f t="shared" si="12"/>
        <v>89</v>
      </c>
      <c r="F58" s="56">
        <f t="shared" si="13"/>
        <v>124139.29090004032</v>
      </c>
      <c r="G58" s="53">
        <f>Alapadatok!$C$5+2.64%</f>
        <v>2.8469999999999999E-2</v>
      </c>
      <c r="H58" s="54">
        <f>(F58*G58*E58)/Alapadatok!$C$8</f>
        <v>873.74405405902542</v>
      </c>
      <c r="I58" s="54">
        <f t="shared" si="3"/>
        <v>24827.858180008323</v>
      </c>
      <c r="J58" s="54">
        <f t="shared" si="14"/>
        <v>25701.602234067348</v>
      </c>
      <c r="K58" s="55">
        <f>+J58*Alapadatok!$C$6</f>
        <v>7726929.6956500076</v>
      </c>
      <c r="L58" s="68"/>
      <c r="M58" s="105"/>
    </row>
    <row r="59" spans="1:13">
      <c r="A59" s="26">
        <v>58</v>
      </c>
      <c r="B59" s="49">
        <f t="shared" si="4"/>
        <v>46599</v>
      </c>
      <c r="C59" s="50">
        <v>46507</v>
      </c>
      <c r="D59" s="50">
        <v>46598</v>
      </c>
      <c r="E59" s="51">
        <f t="shared" si="12"/>
        <v>92</v>
      </c>
      <c r="F59" s="56">
        <f t="shared" si="13"/>
        <v>99311.432720031997</v>
      </c>
      <c r="G59" s="53">
        <f>Alapadatok!$C$5+2.64%</f>
        <v>2.8469999999999999E-2</v>
      </c>
      <c r="H59" s="54">
        <f>(F59*G59*E59)/Alapadatok!$C$8</f>
        <v>722.55688066004609</v>
      </c>
      <c r="I59" s="54">
        <f t="shared" si="3"/>
        <v>24827.858180008323</v>
      </c>
      <c r="J59" s="54">
        <f t="shared" si="14"/>
        <v>25550.415060668369</v>
      </c>
      <c r="K59" s="55">
        <f>+J59*Alapadatok!$C$6</f>
        <v>7681476.7838393385</v>
      </c>
      <c r="L59" s="68"/>
      <c r="M59" s="105"/>
    </row>
    <row r="60" spans="1:13">
      <c r="A60" s="26">
        <v>59</v>
      </c>
      <c r="B60" s="49">
        <f t="shared" si="4"/>
        <v>46691</v>
      </c>
      <c r="C60" s="50">
        <v>46599</v>
      </c>
      <c r="D60" s="50">
        <v>46690</v>
      </c>
      <c r="E60" s="51">
        <f t="shared" si="12"/>
        <v>92</v>
      </c>
      <c r="F60" s="56">
        <f t="shared" si="13"/>
        <v>74483.574540023677</v>
      </c>
      <c r="G60" s="53">
        <f>Alapadatok!$C$5+2.64%</f>
        <v>2.8469999999999999E-2</v>
      </c>
      <c r="H60" s="54">
        <f>(F60*G60*E60)/Alapadatok!$C$8</f>
        <v>541.91766049503224</v>
      </c>
      <c r="I60" s="54">
        <f t="shared" si="3"/>
        <v>24827.858180008323</v>
      </c>
      <c r="J60" s="54">
        <f t="shared" si="14"/>
        <v>25369.775840503356</v>
      </c>
      <c r="K60" s="55">
        <f>+J60*Alapadatok!$C$6</f>
        <v>7627169.4086889289</v>
      </c>
      <c r="L60" s="68"/>
      <c r="M60" s="105"/>
    </row>
    <row r="61" spans="1:13">
      <c r="A61" s="26">
        <v>60</v>
      </c>
      <c r="B61" s="49">
        <f t="shared" si="4"/>
        <v>46783</v>
      </c>
      <c r="C61" s="50">
        <v>46691</v>
      </c>
      <c r="D61" s="50">
        <v>46782</v>
      </c>
      <c r="E61" s="51">
        <f t="shared" si="12"/>
        <v>92</v>
      </c>
      <c r="F61" s="56">
        <f t="shared" si="13"/>
        <v>49655.716360015358</v>
      </c>
      <c r="G61" s="53">
        <f>Alapadatok!$C$5+2.64%</f>
        <v>2.8469999999999999E-2</v>
      </c>
      <c r="H61" s="54">
        <f>(F61*G61*E61)/Alapadatok!$C$8</f>
        <v>361.27844033001838</v>
      </c>
      <c r="I61" s="54">
        <f t="shared" si="3"/>
        <v>24827.858180008323</v>
      </c>
      <c r="J61" s="54">
        <f t="shared" si="14"/>
        <v>25189.13662033834</v>
      </c>
      <c r="K61" s="55">
        <f>+J61*Alapadatok!$C$6</f>
        <v>7572862.0335385185</v>
      </c>
      <c r="L61" s="68">
        <v>2028</v>
      </c>
      <c r="M61" s="106">
        <f>+K61+K62</f>
        <v>15072527.170135181</v>
      </c>
    </row>
    <row r="62" spans="1:13">
      <c r="A62" s="26">
        <v>61</v>
      </c>
      <c r="B62" s="49">
        <f t="shared" si="4"/>
        <v>46843</v>
      </c>
      <c r="C62" s="50">
        <v>46783</v>
      </c>
      <c r="D62" s="50">
        <v>46842</v>
      </c>
      <c r="E62" s="51">
        <f t="shared" si="12"/>
        <v>60</v>
      </c>
      <c r="F62" s="56">
        <f t="shared" si="13"/>
        <v>24827.858180007035</v>
      </c>
      <c r="G62" s="53">
        <f>Alapadatok!$C$5+2.64%</f>
        <v>2.8469999999999999E-2</v>
      </c>
      <c r="H62" s="54">
        <f>(F62*G62*E62)/Alapadatok!$C$8</f>
        <v>117.80818706413338</v>
      </c>
      <c r="I62" s="54">
        <f t="shared" si="3"/>
        <v>24827.858180008323</v>
      </c>
      <c r="J62" s="54">
        <f t="shared" si="14"/>
        <v>24945.666367072456</v>
      </c>
      <c r="K62" s="55">
        <f>+J62*Alapadatok!$C$6</f>
        <v>7499665.1365966629</v>
      </c>
      <c r="L62" s="68"/>
      <c r="M62" s="105"/>
    </row>
    <row r="63" spans="1:13">
      <c r="A63" s="57"/>
      <c r="B63" s="58" t="s">
        <v>33</v>
      </c>
      <c r="C63" s="59"/>
      <c r="D63" s="60"/>
      <c r="E63" s="61"/>
      <c r="F63" s="61"/>
      <c r="G63" s="62"/>
      <c r="H63" s="63">
        <f>SUM(H2:H62)</f>
        <v>368674.90088928747</v>
      </c>
      <c r="I63" s="63">
        <f>SUM(I2:I62)-I3</f>
        <v>1572337.8320496436</v>
      </c>
      <c r="J63" s="63">
        <f>SUM(J2:J62)-J3</f>
        <v>1929441.3051567269</v>
      </c>
      <c r="K63" s="61"/>
      <c r="L63" s="61"/>
      <c r="M63" s="61"/>
    </row>
    <row r="64" spans="1:13">
      <c r="A64" s="57"/>
      <c r="B64" s="58" t="s">
        <v>30</v>
      </c>
      <c r="C64" s="59"/>
      <c r="D64" s="60"/>
      <c r="E64" s="61"/>
      <c r="F64" s="61"/>
      <c r="G64" s="62"/>
      <c r="H64" s="64">
        <f>+H63*Alapadatok!$C$6</f>
        <v>110838422.20335539</v>
      </c>
      <c r="I64" s="64">
        <f>+I63*Alapadatok!$C$6</f>
        <v>472707645.82740486</v>
      </c>
      <c r="J64" s="64">
        <f>+J63*Alapadatok!$C$6</f>
        <v>580067233.98231828</v>
      </c>
      <c r="K64" s="61"/>
      <c r="L64" s="61"/>
      <c r="M64" s="61"/>
    </row>
  </sheetData>
  <sheetProtection password="C6D6" sheet="1" objects="1" scenarios="1"/>
  <mergeCells count="35">
    <mergeCell ref="M53:M56"/>
    <mergeCell ref="M57:M60"/>
    <mergeCell ref="M61:M62"/>
    <mergeCell ref="L53:L56"/>
    <mergeCell ref="L57:L60"/>
    <mergeCell ref="L61:L62"/>
    <mergeCell ref="M2:M4"/>
    <mergeCell ref="M5:M8"/>
    <mergeCell ref="M9:M12"/>
    <mergeCell ref="M13:M16"/>
    <mergeCell ref="M17:M20"/>
    <mergeCell ref="M21:M24"/>
    <mergeCell ref="M25:M28"/>
    <mergeCell ref="M29:M32"/>
    <mergeCell ref="M33:M36"/>
    <mergeCell ref="M37:M40"/>
    <mergeCell ref="M41:M44"/>
    <mergeCell ref="M45:M48"/>
    <mergeCell ref="M49:M52"/>
    <mergeCell ref="B64:D64"/>
    <mergeCell ref="C1:D1"/>
    <mergeCell ref="B63:D63"/>
    <mergeCell ref="L2:L4"/>
    <mergeCell ref="L5:L8"/>
    <mergeCell ref="L9:L12"/>
    <mergeCell ref="L13:L16"/>
    <mergeCell ref="L17:L20"/>
    <mergeCell ref="L21:L24"/>
    <mergeCell ref="L25:L28"/>
    <mergeCell ref="L29:L32"/>
    <mergeCell ref="L33:L36"/>
    <mergeCell ref="L37:L40"/>
    <mergeCell ref="L41:L44"/>
    <mergeCell ref="L45:L48"/>
    <mergeCell ref="L49:L52"/>
  </mergeCells>
  <pageMargins left="0.75" right="0.75" top="1" bottom="1" header="0.5" footer="0.5"/>
  <pageSetup paperSize="9" scale="5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Munka7"/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59F6A85-DAD5-422D-A92D-D8330F881728}"/>
</file>

<file path=customXml/itemProps2.xml><?xml version="1.0" encoding="utf-8"?>
<ds:datastoreItem xmlns:ds="http://schemas.openxmlformats.org/officeDocument/2006/customXml" ds:itemID="{ED8AB2C6-32CB-4E85-9F69-2D6E5364B53A}"/>
</file>

<file path=customXml/itemProps3.xml><?xml version="1.0" encoding="utf-8"?>
<ds:datastoreItem xmlns:ds="http://schemas.openxmlformats.org/officeDocument/2006/customXml" ds:itemID="{85C54669-8AD3-45E8-80AA-01D6494D2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9</vt:i4>
      </vt:variant>
    </vt:vector>
  </HeadingPairs>
  <TitlesOfParts>
    <vt:vector size="15" baseType="lpstr">
      <vt:lpstr>Alapadatok</vt:lpstr>
      <vt:lpstr>EREDETI_konverzió nélkül</vt:lpstr>
      <vt:lpstr>Futamidő_csökken</vt:lpstr>
      <vt:lpstr>EUR konverzió arányos</vt:lpstr>
      <vt:lpstr>EUR konverzió arányos - 3 havi </vt:lpstr>
      <vt:lpstr>Munka1</vt:lpstr>
      <vt:lpstr>'EREDETI_konverzió nélkül'!Nyomtatási_cím</vt:lpstr>
      <vt:lpstr>'EUR konverzió arányos'!Nyomtatási_cím</vt:lpstr>
      <vt:lpstr>'EUR konverzió arányos - 3 havi '!Nyomtatási_cím</vt:lpstr>
      <vt:lpstr>Futamidő_csökken!Nyomtatási_cím</vt:lpstr>
      <vt:lpstr>Alapadatok!Nyomtatási_terület</vt:lpstr>
      <vt:lpstr>'EREDETI_konverzió nélkül'!Nyomtatási_terület</vt:lpstr>
      <vt:lpstr>'EUR konverzió arányos'!Nyomtatási_terület</vt:lpstr>
      <vt:lpstr>'EUR konverzió arányos - 3 havi '!Nyomtatási_terület</vt:lpstr>
      <vt:lpstr>Futamidő_csökken!Nyomtatási_terület</vt:lpstr>
    </vt:vector>
  </TitlesOfParts>
  <Company>Budafok-Tétény Bp. XXII. ker. Önkorm. Polg. Hiv.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Rozsnyai Gábor</dc:creator>
  <cp:lastModifiedBy>Fézer Nóra</cp:lastModifiedBy>
  <cp:lastPrinted>2013-04-24T12:14:40Z</cp:lastPrinted>
  <dcterms:created xsi:type="dcterms:W3CDTF">2004-03-01T14:23:45Z</dcterms:created>
  <dcterms:modified xsi:type="dcterms:W3CDTF">2013-04-24T16:00:14Z</dcterms:modified>
</cp:coreProperties>
</file>